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750" yWindow="-45" windowWidth="19155" windowHeight="12240" tabRatio="656" activeTab="5"/>
  </bookViews>
  <sheets>
    <sheet name="Sumář" sheetId="3" r:id="rId1"/>
    <sheet name="Mobiliář, doplňky" sheetId="1" r:id="rId2"/>
    <sheet name="Krycí list stavba" sheetId="5" r:id="rId3"/>
    <sheet name="Rekapitulace stavba" sheetId="6" r:id="rId4"/>
    <sheet name="Položky stavba" sheetId="7" r:id="rId5"/>
    <sheet name="Klimatizace" sheetId="8" r:id="rId6"/>
  </sheets>
  <externalReferences>
    <externalReference r:id="rId7"/>
  </externalReferences>
  <definedNames>
    <definedName name="cisloobjektu">'Krycí list stavba'!$A$4</definedName>
    <definedName name="cislostavby">'Krycí list stavba'!$A$6</definedName>
    <definedName name="Datum">'Krycí list stavba'!$B$26</definedName>
    <definedName name="Dil">'Rekapitulace stavba'!$A$6</definedName>
    <definedName name="Dodavka" localSheetId="3">'Rekapitulace stavba'!$G$17</definedName>
    <definedName name="Dodavka">[1]Rekapitulace!$G$17</definedName>
    <definedName name="Dodavka0" localSheetId="4">'Položky stavba'!#REF!</definedName>
    <definedName name="Dodavka0">[1]Položky!#REF!</definedName>
    <definedName name="HSV" localSheetId="3">'Rekapitulace stavba'!$E$17</definedName>
    <definedName name="HSV">[1]Rekapitulace!$E$17</definedName>
    <definedName name="HSV0" localSheetId="4">'Položky stavba'!#REF!</definedName>
    <definedName name="HSV0">[1]Položky!#REF!</definedName>
    <definedName name="HZS" localSheetId="3">'Rekapitulace stavba'!$I$17</definedName>
    <definedName name="HZS">[1]Rekapitulace!$I$17</definedName>
    <definedName name="HZS0" localSheetId="4">'Položky stavba'!#REF!</definedName>
    <definedName name="HZS0">[1]Položky!#REF!</definedName>
    <definedName name="JKSO">'Krycí list stavba'!$F$4</definedName>
    <definedName name="MJ">'Krycí list stavba'!$G$4</definedName>
    <definedName name="Mont" localSheetId="3">'Rekapitulace stavba'!$H$17</definedName>
    <definedName name="Mont">[1]Rekapitulace!$H$17</definedName>
    <definedName name="Montaz0" localSheetId="4">'Položky stavba'!#REF!</definedName>
    <definedName name="Montaz0">[1]Položky!#REF!</definedName>
    <definedName name="NazevDilu">'Rekapitulace stavba'!$B$6</definedName>
    <definedName name="nazevobjektu">'Krycí list stavba'!$C$4</definedName>
    <definedName name="nazevstavby">'Krycí list stavba'!$C$6</definedName>
    <definedName name="_xlnm.Print_Titles" localSheetId="4">'Položky stavba'!$1:$6</definedName>
    <definedName name="_xlnm.Print_Titles" localSheetId="3">'Rekapitulace stavba'!$1:$6</definedName>
    <definedName name="Objednatel">'Krycí list stavba'!$C$8</definedName>
    <definedName name="_xlnm.Print_Area" localSheetId="2">'Krycí list stavba'!$A$1:$G$45</definedName>
    <definedName name="_xlnm.Print_Area" localSheetId="4">'Položky stavba'!$A$1:$G$63</definedName>
    <definedName name="_xlnm.Print_Area" localSheetId="3">'Rekapitulace stavba'!$A$1:$I$27</definedName>
    <definedName name="PocetMJ">'Krycí list stavba'!$G$7</definedName>
    <definedName name="Poznamka">'Krycí list stavba'!$B$37</definedName>
    <definedName name="Projektant">'Krycí list stavba'!$C$7</definedName>
    <definedName name="PSV" localSheetId="3">'Rekapitulace stavba'!$F$17</definedName>
    <definedName name="PSV">[1]Rekapitulace!$F$17</definedName>
    <definedName name="PSV0" localSheetId="4">'Položky stavba'!#REF!</definedName>
    <definedName name="PSV0">[1]Položky!#REF!</definedName>
    <definedName name="SloupecCC">'Položky stavba'!$G$6</definedName>
    <definedName name="SloupecCisloPol">'Položky stavba'!$B$6</definedName>
    <definedName name="SloupecJC">'Položky stavba'!$F$6</definedName>
    <definedName name="SloupecMJ">'Položky stavba'!$D$6</definedName>
    <definedName name="SloupecMnozstvi">'Položky stavba'!$E$6</definedName>
    <definedName name="SloupecNazPol">'Položky stavba'!$C$6</definedName>
    <definedName name="SloupecPC">'Položky stavba'!$A$6</definedName>
    <definedName name="solver_lin" localSheetId="4" hidden="1">0</definedName>
    <definedName name="solver_num" localSheetId="4" hidden="1">0</definedName>
    <definedName name="solver_opt" localSheetId="4" hidden="1">'Položky stavba'!#REF!</definedName>
    <definedName name="solver_typ" localSheetId="4" hidden="1">1</definedName>
    <definedName name="solver_val" localSheetId="4" hidden="1">0</definedName>
    <definedName name="Typ" localSheetId="4">'Položky stavba'!#REF!</definedName>
    <definedName name="Typ">[1]Položky!#REF!</definedName>
    <definedName name="VRN" localSheetId="3">'Rekapitulace stavba'!$H$26</definedName>
    <definedName name="VRN">[1]Rekapitulace!$H$26</definedName>
    <definedName name="VRNKc" localSheetId="3">'Rekapitulace stavba'!#REF!</definedName>
    <definedName name="VRNKc">[1]Rekapitulace!#REF!</definedName>
    <definedName name="VRNnazev" localSheetId="3">'Rekapitulace stavba'!#REF!</definedName>
    <definedName name="VRNnazev">[1]Rekapitulace!#REF!</definedName>
    <definedName name="VRNproc" localSheetId="3">'Rekapitulace stavba'!#REF!</definedName>
    <definedName name="VRNproc">[1]Rekapitulace!#REF!</definedName>
    <definedName name="VRNzakl" localSheetId="3">'Rekapitulace stavba'!#REF!</definedName>
    <definedName name="VRNzakl">[1]Rekapitulace!#REF!</definedName>
    <definedName name="Zakazka">'Krycí list stavba'!$G$9</definedName>
    <definedName name="Zaklad22">'Krycí list stavba'!$F$32</definedName>
    <definedName name="Zaklad5">'Krycí list stavba'!$F$30</definedName>
    <definedName name="Zhotovitel">'Krycí list stavba'!$E$11</definedName>
  </definedNames>
  <calcPr calcId="145621"/>
</workbook>
</file>

<file path=xl/calcChain.xml><?xml version="1.0" encoding="utf-8"?>
<calcChain xmlns="http://schemas.openxmlformats.org/spreadsheetml/2006/main">
  <c r="F15" i="8" l="1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C17" i="3" s="1"/>
  <c r="E17" i="3" s="1"/>
  <c r="F17" i="3" s="1"/>
  <c r="C14" i="5"/>
  <c r="C15" i="5"/>
  <c r="E7" i="6"/>
  <c r="E9" i="6"/>
  <c r="E10" i="6"/>
  <c r="E11" i="6"/>
  <c r="E12" i="6"/>
  <c r="E13" i="6"/>
  <c r="E14" i="6"/>
  <c r="E15" i="6"/>
  <c r="E16" i="6"/>
  <c r="F7" i="6"/>
  <c r="F8" i="6"/>
  <c r="F9" i="6"/>
  <c r="F10" i="6"/>
  <c r="F11" i="6"/>
  <c r="F12" i="6"/>
  <c r="F13" i="6"/>
  <c r="F14" i="6"/>
  <c r="F16" i="6"/>
  <c r="C20" i="5"/>
  <c r="G22" i="5"/>
  <c r="G13" i="7"/>
  <c r="E20" i="1"/>
  <c r="E19" i="1"/>
  <c r="G12" i="7"/>
  <c r="C3" i="7"/>
  <c r="F3" i="7"/>
  <c r="C4" i="7"/>
  <c r="G8" i="7"/>
  <c r="BA8" i="7"/>
  <c r="BA9" i="7" s="1"/>
  <c r="BB8" i="7"/>
  <c r="BC8" i="7"/>
  <c r="BC9" i="7" s="1"/>
  <c r="BD8" i="7"/>
  <c r="BE8" i="7"/>
  <c r="BE9" i="7" s="1"/>
  <c r="C9" i="7"/>
  <c r="G9" i="7"/>
  <c r="BB9" i="7"/>
  <c r="BD9" i="7"/>
  <c r="G11" i="7"/>
  <c r="BB11" i="7"/>
  <c r="BB14" i="7" s="1"/>
  <c r="BC11" i="7"/>
  <c r="BD11" i="7"/>
  <c r="BD14" i="7" s="1"/>
  <c r="BE11" i="7"/>
  <c r="BE14" i="7" s="1"/>
  <c r="C14" i="7"/>
  <c r="BC14" i="7"/>
  <c r="G16" i="7"/>
  <c r="BA16" i="7" s="1"/>
  <c r="BB16" i="7"/>
  <c r="BB18" i="7" s="1"/>
  <c r="BC16" i="7"/>
  <c r="BD16" i="7"/>
  <c r="BD18" i="7" s="1"/>
  <c r="BE16" i="7"/>
  <c r="G17" i="7"/>
  <c r="BA17" i="7" s="1"/>
  <c r="BB17" i="7"/>
  <c r="BC17" i="7"/>
  <c r="BD17" i="7"/>
  <c r="BE17" i="7"/>
  <c r="BE18" i="7" s="1"/>
  <c r="C18" i="7"/>
  <c r="BC18" i="7"/>
  <c r="G20" i="7"/>
  <c r="G21" i="7" s="1"/>
  <c r="BB20" i="7"/>
  <c r="BC20" i="7"/>
  <c r="BC21" i="7" s="1"/>
  <c r="BD20" i="7"/>
  <c r="BD21" i="7" s="1"/>
  <c r="BE20" i="7"/>
  <c r="BE21" i="7" s="1"/>
  <c r="C21" i="7"/>
  <c r="BB21" i="7"/>
  <c r="G23" i="7"/>
  <c r="BA23" i="7" s="1"/>
  <c r="BB23" i="7"/>
  <c r="BC23" i="7"/>
  <c r="BC26" i="7" s="1"/>
  <c r="BD23" i="7"/>
  <c r="BD26" i="7" s="1"/>
  <c r="BE23" i="7"/>
  <c r="BE26" i="7" s="1"/>
  <c r="G24" i="7"/>
  <c r="BA24" i="7" s="1"/>
  <c r="BB24" i="7"/>
  <c r="BC24" i="7"/>
  <c r="BD24" i="7"/>
  <c r="BE24" i="7"/>
  <c r="G25" i="7"/>
  <c r="BA25" i="7" s="1"/>
  <c r="BB25" i="7"/>
  <c r="BC25" i="7"/>
  <c r="BD25" i="7"/>
  <c r="BE25" i="7"/>
  <c r="C26" i="7"/>
  <c r="G28" i="7"/>
  <c r="G29" i="7" s="1"/>
  <c r="BA28" i="7"/>
  <c r="BA29" i="7" s="1"/>
  <c r="BB28" i="7"/>
  <c r="BB29" i="7" s="1"/>
  <c r="BC28" i="7"/>
  <c r="BC29" i="7" s="1"/>
  <c r="BD28" i="7"/>
  <c r="BE28" i="7"/>
  <c r="BE29" i="7" s="1"/>
  <c r="C29" i="7"/>
  <c r="BD29" i="7"/>
  <c r="G31" i="7"/>
  <c r="G32" i="7" s="1"/>
  <c r="BA31" i="7"/>
  <c r="BC31" i="7"/>
  <c r="BD31" i="7"/>
  <c r="BD32" i="7" s="1"/>
  <c r="BE31" i="7"/>
  <c r="BE32" i="7" s="1"/>
  <c r="C32" i="7"/>
  <c r="BA32" i="7"/>
  <c r="BC32" i="7"/>
  <c r="G34" i="7"/>
  <c r="BA34" i="7"/>
  <c r="BB34" i="7"/>
  <c r="BC34" i="7"/>
  <c r="BD34" i="7"/>
  <c r="BE34" i="7"/>
  <c r="G35" i="7"/>
  <c r="BB35" i="7" s="1"/>
  <c r="BA35" i="7"/>
  <c r="BC35" i="7"/>
  <c r="BD35" i="7"/>
  <c r="BE35" i="7"/>
  <c r="G36" i="7"/>
  <c r="BB36" i="7" s="1"/>
  <c r="BA36" i="7"/>
  <c r="BC36" i="7"/>
  <c r="BD36" i="7"/>
  <c r="BE36" i="7"/>
  <c r="G37" i="7"/>
  <c r="BA37" i="7"/>
  <c r="BB37" i="7"/>
  <c r="BC37" i="7"/>
  <c r="BD37" i="7"/>
  <c r="BE37" i="7"/>
  <c r="G38" i="7"/>
  <c r="BA38" i="7"/>
  <c r="BB38" i="7"/>
  <c r="BC38" i="7"/>
  <c r="BD38" i="7"/>
  <c r="BD41" i="7" s="1"/>
  <c r="BE38" i="7"/>
  <c r="G39" i="7"/>
  <c r="BB39" i="7" s="1"/>
  <c r="BA39" i="7"/>
  <c r="BC39" i="7"/>
  <c r="BD39" i="7"/>
  <c r="BE39" i="7"/>
  <c r="G40" i="7"/>
  <c r="BB40" i="7" s="1"/>
  <c r="BA40" i="7"/>
  <c r="BC40" i="7"/>
  <c r="BD40" i="7"/>
  <c r="BE40" i="7"/>
  <c r="C41" i="7"/>
  <c r="G43" i="7"/>
  <c r="BB43" i="7" s="1"/>
  <c r="BA43" i="7"/>
  <c r="BC43" i="7"/>
  <c r="BD43" i="7"/>
  <c r="BE43" i="7"/>
  <c r="BE49" i="7" s="1"/>
  <c r="G44" i="7"/>
  <c r="BA44" i="7"/>
  <c r="BA49" i="7" s="1"/>
  <c r="BB44" i="7"/>
  <c r="BC44" i="7"/>
  <c r="BD44" i="7"/>
  <c r="BE44" i="7"/>
  <c r="G45" i="7"/>
  <c r="BA45" i="7"/>
  <c r="BB45" i="7"/>
  <c r="BC45" i="7"/>
  <c r="BD45" i="7"/>
  <c r="BE45" i="7"/>
  <c r="G46" i="7"/>
  <c r="BA46" i="7"/>
  <c r="BB46" i="7"/>
  <c r="BC46" i="7"/>
  <c r="BD46" i="7"/>
  <c r="BE46" i="7"/>
  <c r="G47" i="7"/>
  <c r="BB47" i="7" s="1"/>
  <c r="BA47" i="7"/>
  <c r="BC47" i="7"/>
  <c r="BD47" i="7"/>
  <c r="BE47" i="7"/>
  <c r="G48" i="7"/>
  <c r="BA48" i="7"/>
  <c r="BB48" i="7"/>
  <c r="BC48" i="7"/>
  <c r="BD48" i="7"/>
  <c r="BE48" i="7"/>
  <c r="C49" i="7"/>
  <c r="BC49" i="7"/>
  <c r="BD49" i="7"/>
  <c r="G51" i="7"/>
  <c r="BA51" i="7"/>
  <c r="BB51" i="7"/>
  <c r="BC51" i="7"/>
  <c r="BD51" i="7"/>
  <c r="BE51" i="7"/>
  <c r="BE63" i="7" s="1"/>
  <c r="G52" i="7"/>
  <c r="BD52" i="7" s="1"/>
  <c r="BA52" i="7"/>
  <c r="BB52" i="7"/>
  <c r="BC52" i="7"/>
  <c r="BE52" i="7"/>
  <c r="G53" i="7"/>
  <c r="BD53" i="7" s="1"/>
  <c r="BA53" i="7"/>
  <c r="BA63" i="7" s="1"/>
  <c r="BB53" i="7"/>
  <c r="BC53" i="7"/>
  <c r="BE53" i="7"/>
  <c r="G54" i="7"/>
  <c r="BA54" i="7"/>
  <c r="BB54" i="7"/>
  <c r="BC54" i="7"/>
  <c r="BD54" i="7"/>
  <c r="BE54" i="7"/>
  <c r="G55" i="7"/>
  <c r="BA55" i="7"/>
  <c r="BB55" i="7"/>
  <c r="BC55" i="7"/>
  <c r="BD55" i="7"/>
  <c r="BE55" i="7"/>
  <c r="G56" i="7"/>
  <c r="BD56" i="7" s="1"/>
  <c r="BA56" i="7"/>
  <c r="BB56" i="7"/>
  <c r="BC56" i="7"/>
  <c r="BE56" i="7"/>
  <c r="G57" i="7"/>
  <c r="BD57" i="7" s="1"/>
  <c r="BA57" i="7"/>
  <c r="BB57" i="7"/>
  <c r="BC57" i="7"/>
  <c r="BE57" i="7"/>
  <c r="G58" i="7"/>
  <c r="BA58" i="7"/>
  <c r="BB58" i="7"/>
  <c r="BC58" i="7"/>
  <c r="BD58" i="7"/>
  <c r="BE58" i="7"/>
  <c r="G59" i="7"/>
  <c r="BA59" i="7"/>
  <c r="BB59" i="7"/>
  <c r="BC59" i="7"/>
  <c r="BD59" i="7"/>
  <c r="BE59" i="7"/>
  <c r="G60" i="7"/>
  <c r="BA60" i="7"/>
  <c r="BB60" i="7"/>
  <c r="BC60" i="7"/>
  <c r="BD60" i="7"/>
  <c r="BE60" i="7"/>
  <c r="G61" i="7"/>
  <c r="BD61" i="7" s="1"/>
  <c r="BA61" i="7"/>
  <c r="BB61" i="7"/>
  <c r="BC61" i="7"/>
  <c r="BE61" i="7"/>
  <c r="G62" i="7"/>
  <c r="BA62" i="7"/>
  <c r="BB62" i="7"/>
  <c r="BC62" i="7"/>
  <c r="BC63" i="7" s="1"/>
  <c r="BD62" i="7"/>
  <c r="BE62" i="7"/>
  <c r="C63" i="7"/>
  <c r="C1" i="6"/>
  <c r="C2" i="6"/>
  <c r="A7" i="6"/>
  <c r="B7" i="6"/>
  <c r="G7" i="6"/>
  <c r="H7" i="6"/>
  <c r="I7" i="6"/>
  <c r="A8" i="6"/>
  <c r="B8" i="6"/>
  <c r="G8" i="6"/>
  <c r="G17" i="6" s="1"/>
  <c r="H8" i="6"/>
  <c r="H17" i="6" s="1"/>
  <c r="I8" i="6"/>
  <c r="A9" i="6"/>
  <c r="B9" i="6"/>
  <c r="G9" i="6"/>
  <c r="H9" i="6"/>
  <c r="I9" i="6"/>
  <c r="I17" i="6" s="1"/>
  <c r="A10" i="6"/>
  <c r="B10" i="6"/>
  <c r="G10" i="6"/>
  <c r="H10" i="6"/>
  <c r="I10" i="6"/>
  <c r="A11" i="6"/>
  <c r="B11" i="6"/>
  <c r="G11" i="6"/>
  <c r="H11" i="6"/>
  <c r="I11" i="6"/>
  <c r="A12" i="6"/>
  <c r="B12" i="6"/>
  <c r="G12" i="6"/>
  <c r="H12" i="6"/>
  <c r="I12" i="6"/>
  <c r="A13" i="6"/>
  <c r="B13" i="6"/>
  <c r="G13" i="6"/>
  <c r="H13" i="6"/>
  <c r="I13" i="6"/>
  <c r="A14" i="6"/>
  <c r="B14" i="6"/>
  <c r="G14" i="6"/>
  <c r="H14" i="6"/>
  <c r="I14" i="6"/>
  <c r="A15" i="6"/>
  <c r="B15" i="6"/>
  <c r="G15" i="6"/>
  <c r="H15" i="6"/>
  <c r="I15" i="6"/>
  <c r="A16" i="6"/>
  <c r="B16" i="6"/>
  <c r="G16" i="6"/>
  <c r="H16" i="6"/>
  <c r="I16" i="6"/>
  <c r="G17" i="5"/>
  <c r="D17" i="5"/>
  <c r="G16" i="5"/>
  <c r="G21" i="5" s="1"/>
  <c r="D16" i="5"/>
  <c r="G15" i="5"/>
  <c r="D15" i="5"/>
  <c r="G14" i="5"/>
  <c r="D14" i="5"/>
  <c r="G8" i="5"/>
  <c r="F31" i="5"/>
  <c r="F33" i="5"/>
  <c r="E18" i="3"/>
  <c r="E28" i="1"/>
  <c r="E27" i="1"/>
  <c r="E23" i="1"/>
  <c r="E16" i="1"/>
  <c r="E29" i="1" s="1"/>
  <c r="E30" i="1" s="1"/>
  <c r="E31" i="1" s="1"/>
  <c r="C15" i="3" s="1"/>
  <c r="E17" i="1"/>
  <c r="E18" i="1"/>
  <c r="E21" i="1"/>
  <c r="E25" i="1"/>
  <c r="F18" i="3"/>
  <c r="BB49" i="7" l="1"/>
  <c r="BB41" i="7"/>
  <c r="BD63" i="7"/>
  <c r="G41" i="7"/>
  <c r="BE41" i="7"/>
  <c r="BB26" i="7"/>
  <c r="G63" i="7"/>
  <c r="BC41" i="7"/>
  <c r="BA20" i="7"/>
  <c r="BA21" i="7" s="1"/>
  <c r="G14" i="7"/>
  <c r="E8" i="6" s="1"/>
  <c r="BB31" i="7"/>
  <c r="BB32" i="7" s="1"/>
  <c r="BB63" i="7"/>
  <c r="BA41" i="7"/>
  <c r="G49" i="7"/>
  <c r="F15" i="6" s="1"/>
  <c r="F17" i="6" s="1"/>
  <c r="C17" i="5" s="1"/>
  <c r="E17" i="6"/>
  <c r="G22" i="6" s="1"/>
  <c r="I22" i="6" s="1"/>
  <c r="BA18" i="7"/>
  <c r="E15" i="3"/>
  <c r="C16" i="5"/>
  <c r="BA26" i="7"/>
  <c r="G26" i="7"/>
  <c r="G18" i="7"/>
  <c r="BA11" i="7"/>
  <c r="BA14" i="7" s="1"/>
  <c r="C18" i="5" l="1"/>
  <c r="C21" i="5" s="1"/>
  <c r="C22" i="5" s="1"/>
  <c r="F29" i="5" s="1"/>
  <c r="F34" i="5" s="1"/>
  <c r="C16" i="3" s="1"/>
  <c r="E16" i="3" s="1"/>
  <c r="F16" i="3" s="1"/>
  <c r="G24" i="6"/>
  <c r="I24" i="6" s="1"/>
  <c r="G25" i="6"/>
  <c r="I25" i="6" s="1"/>
  <c r="G23" i="6"/>
  <c r="I23" i="6" s="1"/>
  <c r="F15" i="3"/>
  <c r="C19" i="3" l="1"/>
  <c r="H26" i="6"/>
  <c r="E19" i="3"/>
  <c r="F19" i="3"/>
</calcChain>
</file>

<file path=xl/sharedStrings.xml><?xml version="1.0" encoding="utf-8"?>
<sst xmlns="http://schemas.openxmlformats.org/spreadsheetml/2006/main" count="373" uniqueCount="242">
  <si>
    <t xml:space="preserve">ZAKÁZKA  </t>
  </si>
  <si>
    <t>ze dne</t>
  </si>
  <si>
    <t>INVESTOR</t>
  </si>
  <si>
    <t>adresa</t>
  </si>
  <si>
    <t>kontakt</t>
  </si>
  <si>
    <t xml:space="preserve">Kč/ks </t>
  </si>
  <si>
    <t>celkem</t>
  </si>
  <si>
    <t>bez DPH</t>
  </si>
  <si>
    <t>celkem bez DPH</t>
  </si>
  <si>
    <t xml:space="preserve">celkem bez DPH </t>
  </si>
  <si>
    <t>dle dohody</t>
  </si>
  <si>
    <t>stolová sestava</t>
  </si>
  <si>
    <t xml:space="preserve">Typ </t>
  </si>
  <si>
    <t>skříňová sestava</t>
  </si>
  <si>
    <t>šatní sestava</t>
  </si>
  <si>
    <t>Univerzita J. E. Purkyně, Ústí nad Labem</t>
  </si>
  <si>
    <t>Pasteurova 3544/1, 400 96 Ústí nad Labem</t>
  </si>
  <si>
    <t>nástěnná deska s háčky (9 ks), 2 500 x 300 mm</t>
  </si>
  <si>
    <t>řadový stůl s atypovou jackelovou kovovou podnoží v demontu pro 4 osoby,    1 500 x 1 000 x 750 mm, kovový tunel pro vedení elektra, výřez v desce pro data</t>
  </si>
  <si>
    <t>čelní stůl rohový s atypovou svařovanou jackelovou kovovou podnoží pro 2 osoby, 1 500 x 861 x 750 mm, kovový tunel pro vedení elektra, výřez v desce pro data</t>
  </si>
  <si>
    <t>čelní stůl s atypovou svařovanou jackelovou kovovou podnoží pro 3 osoby, 2 676 x 875 x 750 mm, kovový tunel pro vedení elektra, výřez v desce pro data</t>
  </si>
  <si>
    <t>soliterní skříňka pro odložení nádobí, 1 000 x 500 x 750 mm, s dvířky, police pro uložení mikrofonů</t>
  </si>
  <si>
    <t>obslužný stolek pro rack, 1 100 x 650 x 1 100 mm, se širokou zásuvkou, plná záda k zemi</t>
  </si>
  <si>
    <t>montáž, doprava, režie 15%</t>
  </si>
  <si>
    <t>stavební část, elektro silnoproud</t>
  </si>
  <si>
    <t>SPECIFIKACE</t>
  </si>
  <si>
    <t>popis</t>
  </si>
  <si>
    <t xml:space="preserve">cena </t>
  </si>
  <si>
    <t xml:space="preserve">sazba </t>
  </si>
  <si>
    <t xml:space="preserve">částka </t>
  </si>
  <si>
    <t xml:space="preserve">celkem </t>
  </si>
  <si>
    <t>pol.</t>
  </si>
  <si>
    <t>DPH</t>
  </si>
  <si>
    <t>doplňky</t>
  </si>
  <si>
    <t xml:space="preserve">celkem  </t>
  </si>
  <si>
    <t>zpracování 2D a 3D návrhu</t>
  </si>
  <si>
    <t xml:space="preserve">květina živá včetně samozavlažovacího systému a dekorativní nádoby </t>
  </si>
  <si>
    <t>designové hodiny pr. 800 mm, černé</t>
  </si>
  <si>
    <t>mobiliář, doplňky interiéru</t>
  </si>
  <si>
    <t>technik</t>
  </si>
  <si>
    <t>LTD bílá tl. 25 mm, hrany ABS 2/0,5mm, , úchytky zápustná barva antracit, přesazená půda a dno tl. 25 mm, kovová podnož jackelová 50x50 mm, barva antracit RAL 7016</t>
  </si>
  <si>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</si>
  <si>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</si>
  <si>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</si>
  <si>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</si>
  <si>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</si>
  <si>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</si>
  <si>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</si>
  <si>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</si>
  <si>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</si>
  <si>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</si>
  <si>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UJEP ÚL</t>
  </si>
  <si>
    <t>Náklady na MJ :</t>
  </si>
  <si>
    <t>Počet listů :</t>
  </si>
  <si>
    <t>Zakázkové číslo :</t>
  </si>
  <si>
    <t>Zpracovatel projektu :</t>
  </si>
  <si>
    <t>Zhotovitel :</t>
  </si>
  <si>
    <t>VINT s.r.o.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</si>
  <si>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</si>
  <si>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</si>
  <si>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</si>
  <si>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</si>
  <si>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</si>
  <si>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</si>
  <si>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</si>
  <si>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</si>
  <si>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</si>
  <si>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</si>
  <si>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</si>
  <si>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</si>
  <si>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</si>
  <si>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</si>
  <si>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</si>
  <si>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</si>
  <si>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</si>
  <si>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</si>
  <si>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</si>
  <si>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</si>
  <si>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</si>
  <si>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</si>
  <si>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</si>
  <si>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</si>
  <si>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</si>
  <si>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CENA ZA OBJEKT CELKEM</t>
  </si>
  <si>
    <t>Poznámka :</t>
  </si>
  <si>
    <t xml:space="preserve"> 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</si>
  <si>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</si>
  <si>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</si>
  <si>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</si>
  <si>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</si>
  <si>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</si>
  <si>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</si>
  <si>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</si>
  <si>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</si>
  <si>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</si>
  <si>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</si>
  <si>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</si>
  <si>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</si>
  <si>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Koordinační činnost</t>
  </si>
  <si>
    <t>5500,00</t>
  </si>
  <si>
    <t>Mimostaveništní doprava</t>
  </si>
  <si>
    <t>6000,00</t>
  </si>
  <si>
    <t>Náklady režijní</t>
  </si>
  <si>
    <t>4500,00</t>
  </si>
  <si>
    <t>Rezerva</t>
  </si>
  <si>
    <t>15000,00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</si>
  <si>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</si>
  <si>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</si>
  <si>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</si>
  <si>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</si>
  <si>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</si>
  <si>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</si>
  <si>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</si>
  <si>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</si>
  <si>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</si>
  <si>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</si>
  <si>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3</t>
  </si>
  <si>
    <t>Svislé a kompletní konstrukce</t>
  </si>
  <si>
    <t>342 01-1121.R00</t>
  </si>
  <si>
    <t xml:space="preserve">Příčka SDK,1x oplášť.  RB 12,5, bez iz </t>
  </si>
  <si>
    <t>m2</t>
  </si>
  <si>
    <t>Celkem za</t>
  </si>
  <si>
    <t>4</t>
  </si>
  <si>
    <t>Vodorovné konstrukce</t>
  </si>
  <si>
    <t>416 02-0111.R00</t>
  </si>
  <si>
    <t xml:space="preserve">Podhledy SDK, opravy </t>
  </si>
  <si>
    <t>soub.</t>
  </si>
  <si>
    <t>61</t>
  </si>
  <si>
    <t>Úpravy povrchů vnitřní</t>
  </si>
  <si>
    <t>612 40-3386.R00</t>
  </si>
  <si>
    <t xml:space="preserve">Hrubá výplň rýh v podlaze vč. začištění </t>
  </si>
  <si>
    <t>m</t>
  </si>
  <si>
    <t xml:space="preserve">Začištění po instalaci podlahových krabic </t>
  </si>
  <si>
    <t>96</t>
  </si>
  <si>
    <t>Bourání konstrukcí</t>
  </si>
  <si>
    <t>962 03-6112.R00</t>
  </si>
  <si>
    <t xml:space="preserve">DMTZ SDK příčky, 1x kov.kce., 1x opláštěné 12,5 mm </t>
  </si>
  <si>
    <t>97</t>
  </si>
  <si>
    <t>Prorážení otvorů</t>
  </si>
  <si>
    <t>974 10-0020.RA0</t>
  </si>
  <si>
    <t>Vysekání rýh v podlaze pro istalaci rozvodů beton</t>
  </si>
  <si>
    <t>Vysekání otvorů pro elektro krabice podlahové beton</t>
  </si>
  <si>
    <t>ks</t>
  </si>
  <si>
    <t>Příprava pro instalaci nové krabice elektro v SDK příčce, stropu</t>
  </si>
  <si>
    <t>99</t>
  </si>
  <si>
    <t>Staveništní přesun hmot</t>
  </si>
  <si>
    <t>998 01-1002.R00</t>
  </si>
  <si>
    <t xml:space="preserve">Přesun hmot pro budovy zděné výšky do 12 m </t>
  </si>
  <si>
    <t>767</t>
  </si>
  <si>
    <t>Konstrukce zámečnické</t>
  </si>
  <si>
    <t>767 99-5101.R00</t>
  </si>
  <si>
    <t xml:space="preserve">Výroba a montáž kov. atypických konstr. do 5 kg </t>
  </si>
  <si>
    <t>776</t>
  </si>
  <si>
    <t>Podlahy povlakové</t>
  </si>
  <si>
    <t>776 51-1820.RT1</t>
  </si>
  <si>
    <t>Odstranění povlaků podlah lepených z ploch nad 20 m2</t>
  </si>
  <si>
    <t>776 40-1800.R00</t>
  </si>
  <si>
    <t xml:space="preserve">Demontáž soklíků nebo lišt </t>
  </si>
  <si>
    <t>776 10-1121.R00</t>
  </si>
  <si>
    <t xml:space="preserve">Odstranění lepidla broušením </t>
  </si>
  <si>
    <t xml:space="preserve">Provedení penetrace podkladu </t>
  </si>
  <si>
    <t>776 57-2100.R00</t>
  </si>
  <si>
    <t xml:space="preserve">Lepení povlakových podlah z pásů textilních </t>
  </si>
  <si>
    <t>776 43-1010.R00</t>
  </si>
  <si>
    <t xml:space="preserve">Montáž podlahových soklíků z koberec. pásů na lištu </t>
  </si>
  <si>
    <t xml:space="preserve">Koberec textilní zátěžový </t>
  </si>
  <si>
    <t>784</t>
  </si>
  <si>
    <t>Malby</t>
  </si>
  <si>
    <t>784 16-1501.R00</t>
  </si>
  <si>
    <t xml:space="preserve">Penetrace strop </t>
  </si>
  <si>
    <t xml:space="preserve">Penetrace stěny </t>
  </si>
  <si>
    <t>784 16-4122.R00</t>
  </si>
  <si>
    <t>Malba bílá strop bílá</t>
  </si>
  <si>
    <t xml:space="preserve">Malba color světlá stěny </t>
  </si>
  <si>
    <t xml:space="preserve">Akrylování, zakrývání </t>
  </si>
  <si>
    <t>hod.</t>
  </si>
  <si>
    <t>M22</t>
  </si>
  <si>
    <t>Práce elektro</t>
  </si>
  <si>
    <t xml:space="preserve">220 </t>
  </si>
  <si>
    <t xml:space="preserve">Demontáž zásuvek, vypínačů a internetových zás. </t>
  </si>
  <si>
    <t xml:space="preserve">Demontáž stropních svítidel </t>
  </si>
  <si>
    <t>Instalace trubkového chrániče slaboproudých rozv. pr. 30mm, podlaha, stěna, včetně materiálu</t>
  </si>
  <si>
    <t>Instalace trubkového chrániče slaboproudých rozv. pr. 50mm, podlaha, stěna, včetně materiálu</t>
  </si>
  <si>
    <t xml:space="preserve">Instalace zásuvek elektro, vypínačů, WIFI </t>
  </si>
  <si>
    <t>Instalace kabelů silových včetně materiálu</t>
  </si>
  <si>
    <t xml:space="preserve">Montáž podlahových krabic </t>
  </si>
  <si>
    <t xml:space="preserve">Příprava elektro pro instalaci promítacího zař. </t>
  </si>
  <si>
    <t>soub</t>
  </si>
  <si>
    <t xml:space="preserve">Montáž zásuvek do stolových desek </t>
  </si>
  <si>
    <t>Zásuvky do stolových desek odhad</t>
  </si>
  <si>
    <t xml:space="preserve">Instalace stropních svítidel </t>
  </si>
  <si>
    <t xml:space="preserve">Scénická  svítidla včetně montáže </t>
  </si>
  <si>
    <t>Odskok 1000 x 500 mm SDK</t>
  </si>
  <si>
    <t>Revizní dvířka do stropu SDK 300 x 300 mm</t>
  </si>
  <si>
    <t>3b</t>
  </si>
  <si>
    <t xml:space="preserve">čelo stolu </t>
  </si>
  <si>
    <t>3c</t>
  </si>
  <si>
    <t>police pro přepínání mikrofonů</t>
  </si>
  <si>
    <t>Malba bílá stěny omyvatelná</t>
  </si>
  <si>
    <t>termín dod.</t>
  </si>
  <si>
    <t>klimatizace</t>
  </si>
  <si>
    <t>Klima jednotka split  SAMSUNG  zasedačka  5 KW</t>
  </si>
  <si>
    <t>AR52HSFSAW</t>
  </si>
  <si>
    <t>6/10</t>
  </si>
  <si>
    <t>6/12</t>
  </si>
  <si>
    <t>10/16</t>
  </si>
  <si>
    <t>10/19</t>
  </si>
  <si>
    <t>Konzole pod jednotky</t>
  </si>
  <si>
    <t>plast</t>
  </si>
  <si>
    <t>pozink</t>
  </si>
  <si>
    <t>Zhotovení průrazů</t>
  </si>
  <si>
    <t>Průraz beton</t>
  </si>
  <si>
    <t>Čerpadlo kondenzu</t>
  </si>
  <si>
    <t>High lift</t>
  </si>
  <si>
    <t xml:space="preserve">Mini </t>
  </si>
  <si>
    <t>Odvod kondenzu</t>
  </si>
  <si>
    <t>Připojení elektro + chlazení</t>
  </si>
  <si>
    <t>2 až 7,5 kW</t>
  </si>
  <si>
    <t>7,6 až 14kW</t>
  </si>
  <si>
    <t>Zhotovení samostatného přívodu</t>
  </si>
  <si>
    <t>3C x 2,5</t>
  </si>
  <si>
    <t>Revizní zpráva elektro</t>
  </si>
  <si>
    <t>Práce jeřábem - montážní plošinou</t>
  </si>
  <si>
    <t>Přípomocné práce</t>
  </si>
  <si>
    <t>lešení</t>
  </si>
  <si>
    <t>zednické</t>
  </si>
  <si>
    <t>Drobný spojovací materiál</t>
  </si>
  <si>
    <t>kotvy</t>
  </si>
  <si>
    <t>Náklady na dopravu</t>
  </si>
  <si>
    <t>Další nespecifikované výdaje ( vícepráce )</t>
  </si>
  <si>
    <t>Revize těsnosti chlad okruhu</t>
  </si>
  <si>
    <t>Autojeřáb</t>
  </si>
  <si>
    <t>klimatizace dodávka a montáž</t>
  </si>
  <si>
    <t>CU vedení včetně izolace (volné,lišta,zasekané)</t>
  </si>
  <si>
    <t xml:space="preserve">celkem za dodávku a montáž </t>
  </si>
  <si>
    <t>doc. Ing. Martin Novák, Ph.D., tel.: 475 286 214, e-mail: prorektor.rai@ujep.cz</t>
  </si>
  <si>
    <t>Anna Živná, mobil: 775 786 713, e-mail: azivna@vint.cz</t>
  </si>
  <si>
    <t>SPECIFIKACE - klimatizace pro UJEP ÚL - Adaptace vzdělávacího prostředí (č.m. 1.14)</t>
  </si>
  <si>
    <t>CENOVÁ NABÍDKA - DODÁVKA INTERIÉRU Adaptace vzdělávacího prostředí (č.m. 1.14)</t>
  </si>
  <si>
    <t>SPECIFIKACE - atypový nábytek pro UJEP ÚL - Adaptace vzdělávacího prostředí (č.m. 1.14)</t>
  </si>
  <si>
    <t>DODÁVKA INTERIÉRU Adaptace vzdělávacího prostředí (č.m. 1.14)</t>
  </si>
  <si>
    <t>16024 UJEP ÚL Adaptace vzdělávacího prostředí (č.m. 1.14)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</si>
</sst>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d/mm/yy"/>
    <numFmt numFmtId="166" formatCode="#,##0.00\ &quot;Kč&quot;"/>
  </numFmts>
  <fonts count="3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Times New Roman"/>
      <family val="1"/>
      <charset val="238"/>
    </font>
    <font>
      <sz val="10"/>
      <name val="Times New Roman CE"/>
      <family val="1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8"/>
      <color indexed="23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5" fillId="0" borderId="0"/>
  </cellStyleXfs>
  <cellXfs count="381">
    <xf numFmtId="0" fontId="0" fillId="0" borderId="0" xfId="0"/>
    <xf numFmtId="0" fontId="3" fillId="0" borderId="0" xfId="0" applyFont="1"/>
    <xf numFmtId="3" fontId="3" fillId="0" borderId="0" xfId="0" applyNumberFormat="1" applyFont="1" applyAlignment="1">
      <alignment horizontal="left"/>
    </xf>
    <xf numFmtId="0" fontId="4" fillId="0" borderId="0" xfId="0" applyFont="1"/>
    <xf numFmtId="0" fontId="1" fillId="0" borderId="0" xfId="0" applyFont="1"/>
    <xf numFmtId="0" fontId="6" fillId="0" borderId="0" xfId="0" applyFont="1"/>
    <xf numFmtId="0" fontId="5" fillId="0" borderId="1" xfId="3" applyFont="1" applyBorder="1" applyAlignment="1">
      <alignment horizontal="left"/>
    </xf>
    <xf numFmtId="3" fontId="3" fillId="0" borderId="2" xfId="0" applyNumberFormat="1" applyFont="1" applyBorder="1" applyAlignment="1">
      <alignment horizontal="left"/>
    </xf>
    <xf numFmtId="0" fontId="3" fillId="0" borderId="3" xfId="0" applyFont="1" applyBorder="1" applyAlignment="1"/>
    <xf numFmtId="0" fontId="3" fillId="0" borderId="4" xfId="0" applyFont="1" applyBorder="1" applyAlignment="1"/>
    <xf numFmtId="0" fontId="9" fillId="0" borderId="0" xfId="0" applyFont="1"/>
    <xf numFmtId="0" fontId="10" fillId="0" borderId="0" xfId="0" applyFont="1"/>
    <xf numFmtId="0" fontId="4" fillId="0" borderId="5" xfId="0" applyFont="1" applyBorder="1"/>
    <xf numFmtId="4" fontId="1" fillId="0" borderId="5" xfId="0" applyNumberFormat="1" applyFont="1" applyBorder="1"/>
    <xf numFmtId="0" fontId="4" fillId="0" borderId="6" xfId="0" applyFont="1" applyBorder="1"/>
    <xf numFmtId="4" fontId="1" fillId="0" borderId="6" xfId="0" applyNumberFormat="1" applyFont="1" applyBorder="1"/>
    <xf numFmtId="0" fontId="8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/>
    </xf>
    <xf numFmtId="4" fontId="8" fillId="0" borderId="7" xfId="0" applyNumberFormat="1" applyFont="1" applyFill="1" applyBorder="1"/>
    <xf numFmtId="0" fontId="7" fillId="0" borderId="7" xfId="0" applyFont="1" applyFill="1" applyBorder="1" applyAlignment="1">
      <alignment horizontal="left" wrapText="1"/>
    </xf>
    <xf numFmtId="0" fontId="8" fillId="0" borderId="8" xfId="3" applyFont="1" applyBorder="1" applyAlignment="1">
      <alignment horizontal="left"/>
    </xf>
    <xf numFmtId="0" fontId="8" fillId="0" borderId="9" xfId="3" applyFont="1" applyBorder="1" applyAlignment="1">
      <alignment horizontal="left"/>
    </xf>
    <xf numFmtId="0" fontId="1" fillId="0" borderId="10" xfId="0" applyFont="1" applyBorder="1" applyAlignment="1"/>
    <xf numFmtId="0" fontId="1" fillId="0" borderId="11" xfId="0" applyFont="1" applyBorder="1" applyAlignment="1"/>
    <xf numFmtId="0" fontId="1" fillId="0" borderId="12" xfId="0" applyFont="1" applyBorder="1" applyAlignment="1"/>
    <xf numFmtId="0" fontId="1" fillId="0" borderId="13" xfId="0" applyFont="1" applyBorder="1" applyAlignment="1">
      <alignment horizontal="left" wrapText="1"/>
    </xf>
    <xf numFmtId="0" fontId="8" fillId="0" borderId="13" xfId="0" applyFont="1" applyFill="1" applyBorder="1" applyAlignment="1">
      <alignment horizontal="center"/>
    </xf>
    <xf numFmtId="0" fontId="1" fillId="0" borderId="0" xfId="0" applyFont="1" applyBorder="1"/>
    <xf numFmtId="1" fontId="3" fillId="0" borderId="0" xfId="0" applyNumberFormat="1" applyFont="1" applyAlignment="1">
      <alignment horizontal="left"/>
    </xf>
    <xf numFmtId="0" fontId="4" fillId="0" borderId="13" xfId="0" applyFont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4" fontId="7" fillId="0" borderId="14" xfId="0" applyNumberFormat="1" applyFont="1" applyFill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7" fillId="0" borderId="15" xfId="0" applyFont="1" applyFill="1" applyBorder="1" applyAlignment="1">
      <alignment horizontal="center"/>
    </xf>
    <xf numFmtId="49" fontId="7" fillId="0" borderId="15" xfId="0" applyNumberFormat="1" applyFont="1" applyFill="1" applyBorder="1" applyAlignment="1">
      <alignment horizontal="right"/>
    </xf>
    <xf numFmtId="4" fontId="4" fillId="0" borderId="15" xfId="0" applyNumberFormat="1" applyFont="1" applyBorder="1" applyAlignment="1">
      <alignment horizontal="right"/>
    </xf>
    <xf numFmtId="0" fontId="9" fillId="0" borderId="0" xfId="0" applyFont="1" applyAlignment="1">
      <alignment wrapText="1"/>
    </xf>
    <xf numFmtId="0" fontId="12" fillId="0" borderId="0" xfId="0" applyFont="1"/>
    <xf numFmtId="0" fontId="4" fillId="0" borderId="0" xfId="3" applyFont="1" applyBorder="1"/>
    <xf numFmtId="3" fontId="3" fillId="0" borderId="3" xfId="0" applyNumberFormat="1" applyFont="1" applyBorder="1" applyAlignment="1">
      <alignment horizontal="left"/>
    </xf>
    <xf numFmtId="0" fontId="5" fillId="0" borderId="16" xfId="3" applyFont="1" applyBorder="1" applyAlignment="1">
      <alignment horizontal="left"/>
    </xf>
    <xf numFmtId="0" fontId="13" fillId="0" borderId="17" xfId="0" applyFont="1" applyBorder="1"/>
    <xf numFmtId="4" fontId="4" fillId="0" borderId="17" xfId="0" applyNumberFormat="1" applyFont="1" applyBorder="1" applyAlignment="1">
      <alignment horizontal="right"/>
    </xf>
    <xf numFmtId="14" fontId="4" fillId="0" borderId="18" xfId="0" applyNumberFormat="1" applyFont="1" applyFill="1" applyBorder="1" applyAlignment="1">
      <alignment horizontal="right"/>
    </xf>
    <xf numFmtId="0" fontId="7" fillId="0" borderId="19" xfId="0" applyFont="1" applyFill="1" applyBorder="1" applyAlignment="1">
      <alignment horizontal="center"/>
    </xf>
    <xf numFmtId="4" fontId="7" fillId="0" borderId="20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4" fontId="4" fillId="0" borderId="22" xfId="0" applyNumberFormat="1" applyFont="1" applyBorder="1" applyAlignment="1">
      <alignment horizontal="right"/>
    </xf>
    <xf numFmtId="0" fontId="7" fillId="0" borderId="23" xfId="0" applyFont="1" applyFill="1" applyBorder="1" applyAlignment="1">
      <alignment horizontal="center"/>
    </xf>
    <xf numFmtId="4" fontId="7" fillId="0" borderId="24" xfId="0" applyNumberFormat="1" applyFont="1" applyFill="1" applyBorder="1" applyAlignment="1">
      <alignment horizontal="right"/>
    </xf>
    <xf numFmtId="4" fontId="7" fillId="0" borderId="25" xfId="0" applyNumberFormat="1" applyFont="1" applyFill="1" applyBorder="1" applyAlignment="1">
      <alignment horizontal="right"/>
    </xf>
    <xf numFmtId="4" fontId="4" fillId="0" borderId="26" xfId="0" applyNumberFormat="1" applyFont="1" applyBorder="1" applyAlignment="1">
      <alignment horizontal="right"/>
    </xf>
    <xf numFmtId="0" fontId="8" fillId="0" borderId="27" xfId="0" applyFont="1" applyFill="1" applyBorder="1" applyAlignment="1">
      <alignment horizontal="center"/>
    </xf>
    <xf numFmtId="0" fontId="1" fillId="0" borderId="7" xfId="0" applyFont="1" applyBorder="1" applyAlignment="1">
      <alignment wrapText="1"/>
    </xf>
    <xf numFmtId="4" fontId="8" fillId="0" borderId="7" xfId="0" applyNumberFormat="1" applyFont="1" applyFill="1" applyBorder="1" applyAlignment="1">
      <alignment horizontal="right"/>
    </xf>
    <xf numFmtId="9" fontId="8" fillId="0" borderId="28" xfId="0" applyNumberFormat="1" applyFont="1" applyFill="1" applyBorder="1" applyAlignment="1">
      <alignment horizontal="right"/>
    </xf>
    <xf numFmtId="4" fontId="8" fillId="0" borderId="28" xfId="0" applyNumberFormat="1" applyFont="1" applyFill="1" applyBorder="1" applyAlignment="1">
      <alignment horizontal="right"/>
    </xf>
    <xf numFmtId="4" fontId="8" fillId="0" borderId="29" xfId="0" applyNumberFormat="1" applyFont="1" applyFill="1" applyBorder="1" applyAlignment="1">
      <alignment horizontal="right"/>
    </xf>
    <xf numFmtId="0" fontId="1" fillId="0" borderId="30" xfId="0" applyFont="1" applyBorder="1"/>
    <xf numFmtId="0" fontId="4" fillId="0" borderId="31" xfId="0" applyFont="1" applyBorder="1"/>
    <xf numFmtId="4" fontId="4" fillId="0" borderId="32" xfId="0" applyNumberFormat="1" applyFont="1" applyBorder="1"/>
    <xf numFmtId="0" fontId="7" fillId="0" borderId="33" xfId="3" applyFont="1" applyBorder="1"/>
    <xf numFmtId="0" fontId="7" fillId="0" borderId="3" xfId="3" applyFont="1" applyBorder="1"/>
    <xf numFmtId="4" fontId="1" fillId="0" borderId="3" xfId="0" applyNumberFormat="1" applyFont="1" applyBorder="1"/>
    <xf numFmtId="0" fontId="4" fillId="0" borderId="33" xfId="3" applyFont="1" applyBorder="1"/>
    <xf numFmtId="4" fontId="6" fillId="0" borderId="0" xfId="0" applyNumberFormat="1" applyFont="1" applyBorder="1"/>
    <xf numFmtId="4" fontId="1" fillId="0" borderId="0" xfId="0" applyNumberFormat="1" applyFont="1" applyBorder="1"/>
    <xf numFmtId="0" fontId="3" fillId="0" borderId="0" xfId="0" applyFont="1" applyBorder="1" applyAlignment="1"/>
    <xf numFmtId="0" fontId="1" fillId="0" borderId="0" xfId="0" applyFont="1" applyBorder="1" applyAlignment="1"/>
    <xf numFmtId="0" fontId="4" fillId="0" borderId="34" xfId="3" applyFont="1" applyBorder="1"/>
    <xf numFmtId="0" fontId="1" fillId="0" borderId="34" xfId="0" applyFont="1" applyBorder="1"/>
    <xf numFmtId="0" fontId="1" fillId="0" borderId="0" xfId="0" applyFont="1" applyBorder="1" applyAlignment="1">
      <alignment horizontal="left" wrapText="1"/>
    </xf>
    <xf numFmtId="0" fontId="0" fillId="0" borderId="0" xfId="0" applyAlignment="1"/>
    <xf numFmtId="4" fontId="4" fillId="0" borderId="33" xfId="0" applyNumberFormat="1" applyFont="1" applyBorder="1"/>
    <xf numFmtId="4" fontId="8" fillId="0" borderId="35" xfId="0" applyNumberFormat="1" applyFont="1" applyFill="1" applyBorder="1" applyAlignment="1">
      <alignment horizontal="right"/>
    </xf>
    <xf numFmtId="9" fontId="8" fillId="0" borderId="36" xfId="0" applyNumberFormat="1" applyFont="1" applyFill="1" applyBorder="1" applyAlignment="1">
      <alignment horizontal="right"/>
    </xf>
    <xf numFmtId="9" fontId="8" fillId="0" borderId="37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0" fontId="16" fillId="0" borderId="0" xfId="2" applyFont="1" applyAlignment="1">
      <alignment horizontal="centerContinuous"/>
    </xf>
    <xf numFmtId="0" fontId="14" fillId="0" borderId="0" xfId="2" applyAlignment="1">
      <alignment horizontal="centerContinuous"/>
    </xf>
    <xf numFmtId="0" fontId="14" fillId="0" borderId="0" xfId="2"/>
    <xf numFmtId="0" fontId="14" fillId="0" borderId="38" xfId="2" applyBorder="1"/>
    <xf numFmtId="0" fontId="14" fillId="0" borderId="39" xfId="2" applyBorder="1"/>
    <xf numFmtId="0" fontId="14" fillId="0" borderId="40" xfId="2" applyBorder="1"/>
    <xf numFmtId="0" fontId="14" fillId="0" borderId="41" xfId="2" applyBorder="1"/>
    <xf numFmtId="49" fontId="17" fillId="2" borderId="42" xfId="2" applyNumberFormat="1" applyFont="1" applyFill="1" applyBorder="1"/>
    <xf numFmtId="49" fontId="14" fillId="2" borderId="43" xfId="2" applyNumberFormat="1" applyFill="1" applyBorder="1"/>
    <xf numFmtId="0" fontId="18" fillId="2" borderId="0" xfId="2" applyFont="1" applyFill="1" applyBorder="1"/>
    <xf numFmtId="0" fontId="14" fillId="2" borderId="0" xfId="2" applyFill="1" applyBorder="1"/>
    <xf numFmtId="0" fontId="14" fillId="0" borderId="44" xfId="2" applyBorder="1"/>
    <xf numFmtId="0" fontId="14" fillId="0" borderId="45" xfId="2" applyBorder="1"/>
    <xf numFmtId="0" fontId="14" fillId="0" borderId="46" xfId="2" applyBorder="1"/>
    <xf numFmtId="0" fontId="14" fillId="0" borderId="34" xfId="2" applyBorder="1"/>
    <xf numFmtId="0" fontId="14" fillId="0" borderId="47" xfId="2" applyBorder="1"/>
    <xf numFmtId="0" fontId="14" fillId="0" borderId="48" xfId="2" applyBorder="1"/>
    <xf numFmtId="49" fontId="14" fillId="0" borderId="49" xfId="2" applyNumberFormat="1" applyBorder="1" applyAlignment="1">
      <alignment horizontal="left"/>
    </xf>
    <xf numFmtId="0" fontId="14" fillId="0" borderId="47" xfId="2" applyNumberFormat="1" applyBorder="1"/>
    <xf numFmtId="0" fontId="14" fillId="0" borderId="34" xfId="2" applyNumberFormat="1" applyBorder="1"/>
    <xf numFmtId="0" fontId="14" fillId="0" borderId="48" xfId="2" applyNumberFormat="1" applyBorder="1"/>
    <xf numFmtId="0" fontId="14" fillId="0" borderId="0" xfId="2" applyNumberFormat="1"/>
    <xf numFmtId="3" fontId="14" fillId="0" borderId="48" xfId="2" applyNumberFormat="1" applyBorder="1"/>
    <xf numFmtId="0" fontId="14" fillId="0" borderId="50" xfId="2" applyBorder="1"/>
    <xf numFmtId="0" fontId="14" fillId="0" borderId="3" xfId="2" applyBorder="1"/>
    <xf numFmtId="0" fontId="14" fillId="0" borderId="51" xfId="2" applyBorder="1"/>
    <xf numFmtId="0" fontId="14" fillId="0" borderId="52" xfId="2" applyBorder="1"/>
    <xf numFmtId="0" fontId="14" fillId="0" borderId="42" xfId="2" applyBorder="1"/>
    <xf numFmtId="0" fontId="14" fillId="0" borderId="0" xfId="2" applyBorder="1"/>
    <xf numFmtId="0" fontId="14" fillId="0" borderId="49" xfId="2" applyBorder="1"/>
    <xf numFmtId="3" fontId="14" fillId="0" borderId="0" xfId="2" applyNumberFormat="1"/>
    <xf numFmtId="0" fontId="16" fillId="0" borderId="53" xfId="2" applyFont="1" applyBorder="1" applyAlignment="1">
      <alignment horizontal="centerContinuous" vertical="center"/>
    </xf>
    <xf numFmtId="0" fontId="21" fillId="0" borderId="54" xfId="2" applyFont="1" applyBorder="1" applyAlignment="1">
      <alignment horizontal="centerContinuous" vertical="center"/>
    </xf>
    <xf numFmtId="0" fontId="14" fillId="0" borderId="54" xfId="2" applyBorder="1" applyAlignment="1">
      <alignment horizontal="centerContinuous" vertical="center"/>
    </xf>
    <xf numFmtId="0" fontId="14" fillId="0" borderId="55" xfId="2" applyBorder="1" applyAlignment="1">
      <alignment horizontal="centerContinuous" vertical="center"/>
    </xf>
    <xf numFmtId="0" fontId="20" fillId="0" borderId="56" xfId="2" applyFont="1" applyBorder="1" applyAlignment="1">
      <alignment horizontal="left"/>
    </xf>
    <xf numFmtId="0" fontId="14" fillId="0" borderId="57" xfId="2" applyBorder="1" applyAlignment="1">
      <alignment horizontal="left"/>
    </xf>
    <xf numFmtId="0" fontId="14" fillId="0" borderId="58" xfId="2" applyBorder="1" applyAlignment="1">
      <alignment horizontal="centerContinuous"/>
    </xf>
    <xf numFmtId="0" fontId="20" fillId="0" borderId="57" xfId="2" applyFont="1" applyBorder="1" applyAlignment="1">
      <alignment horizontal="centerContinuous"/>
    </xf>
    <xf numFmtId="0" fontId="14" fillId="0" borderId="57" xfId="2" applyBorder="1" applyAlignment="1">
      <alignment horizontal="centerContinuous"/>
    </xf>
    <xf numFmtId="0" fontId="14" fillId="0" borderId="59" xfId="2" applyBorder="1"/>
    <xf numFmtId="0" fontId="14" fillId="0" borderId="33" xfId="2" applyBorder="1"/>
    <xf numFmtId="3" fontId="14" fillId="0" borderId="60" xfId="2" applyNumberFormat="1" applyBorder="1"/>
    <xf numFmtId="0" fontId="14" fillId="0" borderId="61" xfId="2" applyBorder="1"/>
    <xf numFmtId="3" fontId="14" fillId="0" borderId="62" xfId="2" applyNumberFormat="1" applyBorder="1"/>
    <xf numFmtId="0" fontId="14" fillId="0" borderId="63" xfId="2" applyBorder="1"/>
    <xf numFmtId="3" fontId="14" fillId="0" borderId="3" xfId="2" applyNumberFormat="1" applyBorder="1"/>
    <xf numFmtId="0" fontId="14" fillId="0" borderId="4" xfId="2" applyBorder="1"/>
    <xf numFmtId="0" fontId="14" fillId="0" borderId="64" xfId="2" applyBorder="1"/>
    <xf numFmtId="0" fontId="14" fillId="0" borderId="65" xfId="2" applyBorder="1"/>
    <xf numFmtId="0" fontId="22" fillId="0" borderId="50" xfId="2" applyFont="1" applyBorder="1"/>
    <xf numFmtId="3" fontId="14" fillId="0" borderId="66" xfId="2" applyNumberFormat="1" applyBorder="1"/>
    <xf numFmtId="0" fontId="14" fillId="0" borderId="67" xfId="2" applyBorder="1"/>
    <xf numFmtId="3" fontId="14" fillId="0" borderId="68" xfId="2" applyNumberFormat="1" applyBorder="1"/>
    <xf numFmtId="0" fontId="14" fillId="0" borderId="69" xfId="2" applyBorder="1"/>
    <xf numFmtId="0" fontId="14" fillId="0" borderId="70" xfId="2" applyBorder="1"/>
    <xf numFmtId="0" fontId="14" fillId="0" borderId="0" xfId="2" applyBorder="1" applyAlignment="1">
      <alignment horizontal="right"/>
    </xf>
    <xf numFmtId="165" fontId="14" fillId="0" borderId="0" xfId="2" applyNumberFormat="1" applyBorder="1"/>
    <xf numFmtId="0" fontId="14" fillId="0" borderId="47" xfId="2" applyNumberFormat="1" applyBorder="1" applyAlignment="1">
      <alignment horizontal="right"/>
    </xf>
    <xf numFmtId="166" fontId="14" fillId="0" borderId="3" xfId="2" applyNumberFormat="1" applyBorder="1"/>
    <xf numFmtId="166" fontId="14" fillId="0" borderId="0" xfId="2" applyNumberFormat="1" applyBorder="1"/>
    <xf numFmtId="0" fontId="21" fillId="0" borderId="67" xfId="2" applyFont="1" applyFill="1" applyBorder="1"/>
    <xf numFmtId="0" fontId="21" fillId="0" borderId="68" xfId="2" applyFont="1" applyFill="1" applyBorder="1"/>
    <xf numFmtId="0" fontId="21" fillId="0" borderId="71" xfId="2" applyFont="1" applyFill="1" applyBorder="1"/>
    <xf numFmtId="166" fontId="21" fillId="0" borderId="68" xfId="2" applyNumberFormat="1" applyFont="1" applyFill="1" applyBorder="1"/>
    <xf numFmtId="0" fontId="21" fillId="0" borderId="72" xfId="2" applyFont="1" applyFill="1" applyBorder="1"/>
    <xf numFmtId="0" fontId="21" fillId="0" borderId="0" xfId="2" applyFont="1"/>
    <xf numFmtId="0" fontId="14" fillId="0" borderId="0" xfId="2" applyAlignment="1"/>
    <xf numFmtId="0" fontId="14" fillId="0" borderId="0" xfId="2" applyAlignment="1">
      <alignment vertical="justify"/>
    </xf>
    <xf numFmtId="0" fontId="18" fillId="0" borderId="73" xfId="4" applyFont="1" applyBorder="1"/>
    <xf numFmtId="0" fontId="15" fillId="0" borderId="73" xfId="4" applyBorder="1"/>
    <xf numFmtId="0" fontId="15" fillId="0" borderId="73" xfId="4" applyBorder="1" applyAlignment="1">
      <alignment horizontal="right"/>
    </xf>
    <xf numFmtId="0" fontId="15" fillId="0" borderId="73" xfId="4" applyFont="1" applyBorder="1"/>
    <xf numFmtId="0" fontId="14" fillId="0" borderId="73" xfId="2" applyNumberFormat="1" applyBorder="1" applyAlignment="1">
      <alignment horizontal="left"/>
    </xf>
    <xf numFmtId="0" fontId="14" fillId="0" borderId="74" xfId="2" applyNumberFormat="1" applyBorder="1"/>
    <xf numFmtId="49" fontId="16" fillId="0" borderId="0" xfId="2" applyNumberFormat="1" applyFont="1" applyAlignment="1">
      <alignment horizontal="centerContinuous"/>
    </xf>
    <xf numFmtId="0" fontId="16" fillId="0" borderId="0" xfId="2" applyFont="1" applyBorder="1" applyAlignment="1">
      <alignment horizontal="centerContinuous"/>
    </xf>
    <xf numFmtId="49" fontId="20" fillId="0" borderId="56" xfId="2" applyNumberFormat="1" applyFont="1" applyFill="1" applyBorder="1"/>
    <xf numFmtId="0" fontId="20" fillId="0" borderId="57" xfId="2" applyFont="1" applyFill="1" applyBorder="1"/>
    <xf numFmtId="0" fontId="20" fillId="0" borderId="58" xfId="2" applyFont="1" applyFill="1" applyBorder="1"/>
    <xf numFmtId="0" fontId="20" fillId="0" borderId="75" xfId="2" applyFont="1" applyFill="1" applyBorder="1"/>
    <xf numFmtId="0" fontId="20" fillId="0" borderId="76" xfId="2" applyFont="1" applyFill="1" applyBorder="1"/>
    <xf numFmtId="0" fontId="20" fillId="0" borderId="77" xfId="2" applyFont="1" applyFill="1" applyBorder="1"/>
    <xf numFmtId="49" fontId="24" fillId="0" borderId="42" xfId="2" applyNumberFormat="1" applyFont="1" applyFill="1" applyBorder="1"/>
    <xf numFmtId="0" fontId="24" fillId="0" borderId="0" xfId="2" applyFont="1" applyFill="1" applyBorder="1"/>
    <xf numFmtId="0" fontId="14" fillId="0" borderId="0" xfId="2" applyFill="1" applyBorder="1"/>
    <xf numFmtId="3" fontId="22" fillId="0" borderId="44" xfId="2" applyNumberFormat="1" applyFont="1" applyFill="1" applyBorder="1"/>
    <xf numFmtId="3" fontId="22" fillId="0" borderId="43" xfId="2" applyNumberFormat="1" applyFont="1" applyFill="1" applyBorder="1"/>
    <xf numFmtId="3" fontId="22" fillId="0" borderId="78" xfId="2" applyNumberFormat="1" applyFont="1" applyFill="1" applyBorder="1"/>
    <xf numFmtId="3" fontId="22" fillId="0" borderId="79" xfId="2" applyNumberFormat="1" applyFont="1" applyFill="1" applyBorder="1"/>
    <xf numFmtId="0" fontId="20" fillId="0" borderId="56" xfId="2" applyFont="1" applyFill="1" applyBorder="1"/>
    <xf numFmtId="3" fontId="20" fillId="0" borderId="58" xfId="2" applyNumberFormat="1" applyFont="1" applyFill="1" applyBorder="1"/>
    <xf numFmtId="3" fontId="20" fillId="0" borderId="75" xfId="2" applyNumberFormat="1" applyFont="1" applyFill="1" applyBorder="1"/>
    <xf numFmtId="3" fontId="20" fillId="0" borderId="76" xfId="2" applyNumberFormat="1" applyFont="1" applyFill="1" applyBorder="1"/>
    <xf numFmtId="3" fontId="20" fillId="0" borderId="77" xfId="2" applyNumberFormat="1" applyFont="1" applyFill="1" applyBorder="1"/>
    <xf numFmtId="0" fontId="20" fillId="0" borderId="0" xfId="2" applyFont="1"/>
    <xf numFmtId="0" fontId="16" fillId="0" borderId="0" xfId="2" applyFont="1" applyFill="1" applyAlignment="1">
      <alignment horizontal="centerContinuous"/>
    </xf>
    <xf numFmtId="3" fontId="16" fillId="0" borderId="0" xfId="2" applyNumberFormat="1" applyFont="1" applyFill="1" applyAlignment="1">
      <alignment horizontal="centerContinuous"/>
    </xf>
    <xf numFmtId="0" fontId="14" fillId="0" borderId="0" xfId="2" applyFill="1"/>
    <xf numFmtId="0" fontId="25" fillId="0" borderId="61" xfId="2" applyFont="1" applyFill="1" applyBorder="1"/>
    <xf numFmtId="0" fontId="25" fillId="0" borderId="62" xfId="2" applyFont="1" applyFill="1" applyBorder="1"/>
    <xf numFmtId="0" fontId="14" fillId="0" borderId="80" xfId="2" applyFill="1" applyBorder="1"/>
    <xf numFmtId="0" fontId="25" fillId="0" borderId="81" xfId="2" applyFont="1" applyFill="1" applyBorder="1" applyAlignment="1">
      <alignment horizontal="right"/>
    </xf>
    <xf numFmtId="0" fontId="25" fillId="0" borderId="62" xfId="2" applyFont="1" applyFill="1" applyBorder="1" applyAlignment="1">
      <alignment horizontal="right"/>
    </xf>
    <xf numFmtId="0" fontId="25" fillId="0" borderId="63" xfId="2" applyFont="1" applyFill="1" applyBorder="1" applyAlignment="1">
      <alignment horizontal="center"/>
    </xf>
    <xf numFmtId="4" fontId="26" fillId="0" borderId="62" xfId="2" applyNumberFormat="1" applyFont="1" applyFill="1" applyBorder="1" applyAlignment="1">
      <alignment horizontal="right"/>
    </xf>
    <xf numFmtId="4" fontId="26" fillId="0" borderId="80" xfId="2" applyNumberFormat="1" applyFont="1" applyFill="1" applyBorder="1" applyAlignment="1">
      <alignment horizontal="right"/>
    </xf>
    <xf numFmtId="0" fontId="22" fillId="0" borderId="65" xfId="2" applyFont="1" applyFill="1" applyBorder="1"/>
    <xf numFmtId="0" fontId="22" fillId="0" borderId="33" xfId="2" applyFont="1" applyFill="1" applyBorder="1"/>
    <xf numFmtId="0" fontId="22" fillId="0" borderId="82" xfId="2" applyFont="1" applyFill="1" applyBorder="1"/>
    <xf numFmtId="3" fontId="22" fillId="0" borderId="64" xfId="2" applyNumberFormat="1" applyFont="1" applyFill="1" applyBorder="1" applyAlignment="1">
      <alignment horizontal="right"/>
    </xf>
    <xf numFmtId="164" fontId="22" fillId="0" borderId="83" xfId="2" applyNumberFormat="1" applyFont="1" applyFill="1" applyBorder="1" applyAlignment="1">
      <alignment horizontal="right"/>
    </xf>
    <xf numFmtId="3" fontId="22" fillId="0" borderId="84" xfId="2" applyNumberFormat="1" applyFont="1" applyFill="1" applyBorder="1" applyAlignment="1">
      <alignment horizontal="right"/>
    </xf>
    <xf numFmtId="4" fontId="22" fillId="0" borderId="33" xfId="2" applyNumberFormat="1" applyFont="1" applyFill="1" applyBorder="1" applyAlignment="1">
      <alignment horizontal="right"/>
    </xf>
    <xf numFmtId="3" fontId="22" fillId="0" borderId="82" xfId="2" applyNumberFormat="1" applyFont="1" applyFill="1" applyBorder="1" applyAlignment="1">
      <alignment horizontal="right"/>
    </xf>
    <xf numFmtId="0" fontId="14" fillId="0" borderId="67" xfId="2" applyFill="1" applyBorder="1"/>
    <xf numFmtId="0" fontId="20" fillId="0" borderId="68" xfId="2" applyFont="1" applyFill="1" applyBorder="1"/>
    <xf numFmtId="0" fontId="14" fillId="0" borderId="68" xfId="2" applyFill="1" applyBorder="1"/>
    <xf numFmtId="4" fontId="14" fillId="0" borderId="85" xfId="2" applyNumberFormat="1" applyFill="1" applyBorder="1"/>
    <xf numFmtId="4" fontId="14" fillId="0" borderId="67" xfId="2" applyNumberFormat="1" applyFill="1" applyBorder="1"/>
    <xf numFmtId="4" fontId="14" fillId="0" borderId="68" xfId="2" applyNumberFormat="1" applyFill="1" applyBorder="1"/>
    <xf numFmtId="3" fontId="24" fillId="0" borderId="0" xfId="2" applyNumberFormat="1" applyFont="1"/>
    <xf numFmtId="4" fontId="24" fillId="0" borderId="0" xfId="2" applyNumberFormat="1" applyFont="1"/>
    <xf numFmtId="4" fontId="14" fillId="0" borderId="0" xfId="2" applyNumberFormat="1"/>
    <xf numFmtId="0" fontId="15" fillId="0" borderId="0" xfId="4"/>
    <xf numFmtId="0" fontId="15" fillId="0" borderId="0" xfId="4" applyFill="1"/>
    <xf numFmtId="0" fontId="28" fillId="0" borderId="0" xfId="4" applyFont="1" applyFill="1" applyAlignment="1">
      <alignment horizontal="centerContinuous"/>
    </xf>
    <xf numFmtId="0" fontId="29" fillId="0" borderId="0" xfId="4" applyFont="1" applyFill="1" applyAlignment="1">
      <alignment horizontal="centerContinuous"/>
    </xf>
    <xf numFmtId="0" fontId="29" fillId="0" borderId="0" xfId="4" applyFont="1" applyFill="1" applyAlignment="1">
      <alignment horizontal="right"/>
    </xf>
    <xf numFmtId="0" fontId="18" fillId="0" borderId="73" xfId="4" applyFont="1" applyFill="1" applyBorder="1"/>
    <xf numFmtId="0" fontId="15" fillId="0" borderId="73" xfId="4" applyFill="1" applyBorder="1"/>
    <xf numFmtId="0" fontId="24" fillId="0" borderId="73" xfId="4" applyFont="1" applyFill="1" applyBorder="1" applyAlignment="1">
      <alignment horizontal="right"/>
    </xf>
    <xf numFmtId="0" fontId="15" fillId="0" borderId="73" xfId="4" applyFill="1" applyBorder="1" applyAlignment="1">
      <alignment horizontal="left"/>
    </xf>
    <xf numFmtId="0" fontId="15" fillId="0" borderId="74" xfId="4" applyFill="1" applyBorder="1"/>
    <xf numFmtId="0" fontId="24" fillId="0" borderId="0" xfId="4" applyFont="1" applyFill="1"/>
    <xf numFmtId="0" fontId="15" fillId="0" borderId="0" xfId="4" applyFont="1" applyFill="1"/>
    <xf numFmtId="0" fontId="15" fillId="0" borderId="0" xfId="4" applyFill="1" applyAlignment="1">
      <alignment horizontal="right"/>
    </xf>
    <xf numFmtId="0" fontId="15" fillId="0" borderId="0" xfId="4" applyFill="1" applyAlignment="1"/>
    <xf numFmtId="49" fontId="19" fillId="0" borderId="83" xfId="4" applyNumberFormat="1" applyFont="1" applyFill="1" applyBorder="1"/>
    <xf numFmtId="0" fontId="19" fillId="0" borderId="4" xfId="4" applyFont="1" applyFill="1" applyBorder="1" applyAlignment="1">
      <alignment horizontal="center"/>
    </xf>
    <xf numFmtId="0" fontId="19" fillId="0" borderId="4" xfId="4" applyNumberFormat="1" applyFont="1" applyFill="1" applyBorder="1" applyAlignment="1">
      <alignment horizontal="center"/>
    </xf>
    <xf numFmtId="0" fontId="19" fillId="0" borderId="83" xfId="4" applyFont="1" applyFill="1" applyBorder="1" applyAlignment="1">
      <alignment horizontal="center"/>
    </xf>
    <xf numFmtId="0" fontId="20" fillId="0" borderId="78" xfId="4" applyFont="1" applyFill="1" applyBorder="1" applyAlignment="1">
      <alignment horizontal="center"/>
    </xf>
    <xf numFmtId="49" fontId="20" fillId="0" borderId="78" xfId="4" applyNumberFormat="1" applyFont="1" applyFill="1" applyBorder="1" applyAlignment="1">
      <alignment horizontal="left"/>
    </xf>
    <xf numFmtId="0" fontId="20" fillId="0" borderId="78" xfId="4" applyFont="1" applyFill="1" applyBorder="1"/>
    <xf numFmtId="0" fontId="15" fillId="0" borderId="78" xfId="4" applyFill="1" applyBorder="1" applyAlignment="1">
      <alignment horizontal="center"/>
    </xf>
    <xf numFmtId="0" fontId="15" fillId="0" borderId="78" xfId="4" applyNumberFormat="1" applyFill="1" applyBorder="1" applyAlignment="1">
      <alignment horizontal="right"/>
    </xf>
    <xf numFmtId="0" fontId="15" fillId="0" borderId="78" xfId="4" applyNumberFormat="1" applyFill="1" applyBorder="1"/>
    <xf numFmtId="0" fontId="15" fillId="0" borderId="0" xfId="4" applyNumberFormat="1"/>
    <xf numFmtId="0" fontId="30" fillId="0" borderId="0" xfId="4" applyFont="1"/>
    <xf numFmtId="0" fontId="22" fillId="0" borderId="78" xfId="4" applyFont="1" applyFill="1" applyBorder="1" applyAlignment="1">
      <alignment horizontal="center"/>
    </xf>
    <xf numFmtId="49" fontId="23" fillId="0" borderId="78" xfId="4" applyNumberFormat="1" applyFont="1" applyFill="1" applyBorder="1" applyAlignment="1">
      <alignment horizontal="left"/>
    </xf>
    <xf numFmtId="0" fontId="23" fillId="0" borderId="78" xfId="4" applyFont="1" applyFill="1" applyBorder="1" applyAlignment="1">
      <alignment wrapText="1"/>
    </xf>
    <xf numFmtId="49" fontId="31" fillId="0" borderId="78" xfId="4" applyNumberFormat="1" applyFont="1" applyFill="1" applyBorder="1" applyAlignment="1">
      <alignment horizontal="center" shrinkToFit="1"/>
    </xf>
    <xf numFmtId="4" fontId="31" fillId="0" borderId="78" xfId="4" applyNumberFormat="1" applyFont="1" applyFill="1" applyBorder="1" applyAlignment="1">
      <alignment horizontal="right"/>
    </xf>
    <xf numFmtId="4" fontId="31" fillId="0" borderId="78" xfId="4" applyNumberFormat="1" applyFont="1" applyFill="1" applyBorder="1"/>
    <xf numFmtId="0" fontId="15" fillId="0" borderId="86" xfId="4" applyFill="1" applyBorder="1" applyAlignment="1">
      <alignment horizontal="center"/>
    </xf>
    <xf numFmtId="49" fontId="18" fillId="0" borderId="86" xfId="4" applyNumberFormat="1" applyFont="1" applyFill="1" applyBorder="1" applyAlignment="1">
      <alignment horizontal="left"/>
    </xf>
    <xf numFmtId="0" fontId="18" fillId="0" borderId="86" xfId="4" applyFont="1" applyFill="1" applyBorder="1"/>
    <xf numFmtId="4" fontId="15" fillId="0" borderId="86" xfId="4" applyNumberFormat="1" applyFill="1" applyBorder="1" applyAlignment="1">
      <alignment horizontal="right"/>
    </xf>
    <xf numFmtId="4" fontId="20" fillId="0" borderId="86" xfId="4" applyNumberFormat="1" applyFont="1" applyFill="1" applyBorder="1"/>
    <xf numFmtId="3" fontId="15" fillId="0" borderId="0" xfId="4" applyNumberFormat="1"/>
    <xf numFmtId="0" fontId="15" fillId="0" borderId="0" xfId="4" applyBorder="1"/>
    <xf numFmtId="0" fontId="32" fillId="0" borderId="0" xfId="4" applyFont="1" applyAlignment="1"/>
    <xf numFmtId="0" fontId="15" fillId="0" borderId="0" xfId="4" applyAlignment="1">
      <alignment horizontal="right"/>
    </xf>
    <xf numFmtId="0" fontId="33" fillId="0" borderId="0" xfId="4" applyFont="1" applyBorder="1"/>
    <xf numFmtId="3" fontId="33" fillId="0" borderId="0" xfId="4" applyNumberFormat="1" applyFont="1" applyBorder="1" applyAlignment="1">
      <alignment horizontal="right"/>
    </xf>
    <xf numFmtId="4" fontId="33" fillId="0" borderId="0" xfId="4" applyNumberFormat="1" applyFont="1" applyBorder="1"/>
    <xf numFmtId="0" fontId="32" fillId="0" borderId="0" xfId="4" applyFont="1" applyBorder="1" applyAlignment="1"/>
    <xf numFmtId="0" fontId="15" fillId="0" borderId="0" xfId="4" applyBorder="1" applyAlignment="1">
      <alignment horizontal="right"/>
    </xf>
    <xf numFmtId="0" fontId="0" fillId="0" borderId="0" xfId="0" applyBorder="1" applyAlignment="1"/>
    <xf numFmtId="0" fontId="1" fillId="0" borderId="11" xfId="0" applyFont="1" applyBorder="1"/>
    <xf numFmtId="0" fontId="1" fillId="0" borderId="87" xfId="0" applyFont="1" applyBorder="1"/>
    <xf numFmtId="0" fontId="1" fillId="0" borderId="88" xfId="0" applyFont="1" applyBorder="1"/>
    <xf numFmtId="14" fontId="4" fillId="0" borderId="11" xfId="3" applyNumberFormat="1" applyFont="1" applyBorder="1" applyAlignment="1">
      <alignment horizontal="left" wrapText="1"/>
    </xf>
    <xf numFmtId="0" fontId="7" fillId="0" borderId="11" xfId="3" applyFont="1" applyBorder="1"/>
    <xf numFmtId="4" fontId="1" fillId="0" borderId="12" xfId="0" applyNumberFormat="1" applyFont="1" applyBorder="1"/>
    <xf numFmtId="49" fontId="11" fillId="0" borderId="87" xfId="3" applyNumberFormat="1" applyFont="1" applyBorder="1" applyAlignment="1">
      <alignment horizontal="left" wrapText="1"/>
    </xf>
    <xf numFmtId="0" fontId="7" fillId="0" borderId="87" xfId="3" applyFont="1" applyBorder="1"/>
    <xf numFmtId="4" fontId="1" fillId="0" borderId="89" xfId="0" applyNumberFormat="1" applyFont="1" applyBorder="1"/>
    <xf numFmtId="0" fontId="4" fillId="0" borderId="88" xfId="3" applyFont="1" applyBorder="1"/>
    <xf numFmtId="0" fontId="7" fillId="0" borderId="88" xfId="3" applyFont="1" applyBorder="1"/>
    <xf numFmtId="4" fontId="1" fillId="0" borderId="90" xfId="0" applyNumberFormat="1" applyFont="1" applyBorder="1"/>
    <xf numFmtId="0" fontId="8" fillId="0" borderId="91" xfId="3" applyFont="1" applyBorder="1"/>
    <xf numFmtId="14" fontId="1" fillId="0" borderId="10" xfId="3" applyNumberFormat="1" applyFont="1" applyBorder="1" applyAlignment="1">
      <alignment horizontal="left" wrapText="1"/>
    </xf>
    <xf numFmtId="0" fontId="8" fillId="0" borderId="92" xfId="3" applyFont="1" applyBorder="1"/>
    <xf numFmtId="0" fontId="8" fillId="0" borderId="9" xfId="3" applyFont="1" applyBorder="1"/>
    <xf numFmtId="0" fontId="1" fillId="0" borderId="93" xfId="3" applyFont="1" applyBorder="1"/>
    <xf numFmtId="0" fontId="8" fillId="0" borderId="91" xfId="3" applyFont="1" applyBorder="1" applyAlignment="1">
      <alignment horizontal="left"/>
    </xf>
    <xf numFmtId="49" fontId="1" fillId="0" borderId="94" xfId="3" applyNumberFormat="1" applyFont="1" applyBorder="1" applyAlignment="1">
      <alignment horizontal="left" wrapText="1"/>
    </xf>
    <xf numFmtId="4" fontId="8" fillId="0" borderId="95" xfId="0" applyNumberFormat="1" applyFont="1" applyFill="1" applyBorder="1" applyAlignment="1">
      <alignment horizontal="right"/>
    </xf>
    <xf numFmtId="0" fontId="7" fillId="0" borderId="15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4" fontId="4" fillId="0" borderId="0" xfId="0" applyNumberFormat="1" applyFont="1"/>
    <xf numFmtId="4" fontId="7" fillId="0" borderId="15" xfId="0" applyNumberFormat="1" applyFont="1" applyFill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87" xfId="0" applyFont="1" applyBorder="1" applyAlignment="1">
      <alignment horizontal="center"/>
    </xf>
    <xf numFmtId="0" fontId="1" fillId="0" borderId="88" xfId="0" applyFont="1" applyBorder="1" applyAlignment="1">
      <alignment horizontal="center"/>
    </xf>
    <xf numFmtId="4" fontId="7" fillId="0" borderId="11" xfId="3" applyNumberFormat="1" applyFont="1" applyBorder="1"/>
    <xf numFmtId="4" fontId="7" fillId="0" borderId="87" xfId="3" applyNumberFormat="1" applyFont="1" applyBorder="1"/>
    <xf numFmtId="4" fontId="7" fillId="0" borderId="88" xfId="3" applyNumberFormat="1" applyFont="1" applyBorder="1"/>
    <xf numFmtId="0" fontId="7" fillId="0" borderId="0" xfId="3" applyFont="1" applyBorder="1"/>
    <xf numFmtId="0" fontId="1" fillId="0" borderId="0" xfId="0" applyFont="1" applyBorder="1" applyAlignment="1">
      <alignment horizontal="center"/>
    </xf>
    <xf numFmtId="4" fontId="7" fillId="0" borderId="0" xfId="3" applyNumberFormat="1" applyFont="1" applyBorder="1"/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/>
    <xf numFmtId="4" fontId="3" fillId="0" borderId="4" xfId="0" applyNumberFormat="1" applyFont="1" applyBorder="1" applyAlignment="1"/>
    <xf numFmtId="4" fontId="1" fillId="0" borderId="11" xfId="0" applyNumberFormat="1" applyFont="1" applyBorder="1" applyAlignment="1"/>
    <xf numFmtId="4" fontId="1" fillId="0" borderId="12" xfId="0" applyNumberFormat="1" applyFont="1" applyBorder="1" applyAlignment="1"/>
    <xf numFmtId="0" fontId="0" fillId="0" borderId="96" xfId="0" applyBorder="1" applyAlignment="1">
      <alignment horizontal="center"/>
    </xf>
    <xf numFmtId="0" fontId="1" fillId="0" borderId="97" xfId="0" applyFont="1" applyBorder="1" applyAlignment="1">
      <alignment wrapText="1"/>
    </xf>
    <xf numFmtId="49" fontId="0" fillId="0" borderId="97" xfId="0" applyNumberFormat="1" applyBorder="1"/>
    <xf numFmtId="0" fontId="0" fillId="0" borderId="97" xfId="0" applyBorder="1" applyAlignment="1">
      <alignment horizontal="center"/>
    </xf>
    <xf numFmtId="4" fontId="0" fillId="0" borderId="97" xfId="0" applyNumberFormat="1" applyBorder="1"/>
    <xf numFmtId="4" fontId="0" fillId="0" borderId="98" xfId="0" applyNumberFormat="1" applyBorder="1"/>
    <xf numFmtId="0" fontId="0" fillId="0" borderId="27" xfId="0" applyBorder="1" applyAlignment="1">
      <alignment horizontal="center"/>
    </xf>
    <xf numFmtId="0" fontId="4" fillId="0" borderId="7" xfId="0" applyFont="1" applyBorder="1" applyAlignment="1">
      <alignment wrapText="1"/>
    </xf>
    <xf numFmtId="49" fontId="0" fillId="0" borderId="7" xfId="0" applyNumberFormat="1" applyBorder="1"/>
    <xf numFmtId="0" fontId="0" fillId="0" borderId="7" xfId="0" applyBorder="1" applyAlignment="1">
      <alignment horizontal="center"/>
    </xf>
    <xf numFmtId="4" fontId="0" fillId="0" borderId="7" xfId="0" applyNumberFormat="1" applyBorder="1"/>
    <xf numFmtId="4" fontId="0" fillId="0" borderId="29" xfId="0" applyNumberFormat="1" applyBorder="1"/>
    <xf numFmtId="0" fontId="0" fillId="0" borderId="7" xfId="0" applyBorder="1" applyAlignment="1">
      <alignment wrapText="1"/>
    </xf>
    <xf numFmtId="49" fontId="1" fillId="0" borderId="7" xfId="0" applyNumberFormat="1" applyFont="1" applyBorder="1"/>
    <xf numFmtId="0" fontId="0" fillId="0" borderId="99" xfId="0" applyBorder="1" applyAlignment="1">
      <alignment horizontal="center"/>
    </xf>
    <xf numFmtId="0" fontId="0" fillId="0" borderId="95" xfId="0" applyBorder="1" applyAlignment="1">
      <alignment wrapText="1"/>
    </xf>
    <xf numFmtId="49" fontId="0" fillId="0" borderId="95" xfId="0" applyNumberFormat="1" applyBorder="1"/>
    <xf numFmtId="0" fontId="0" fillId="0" borderId="95" xfId="0" applyBorder="1" applyAlignment="1">
      <alignment horizontal="center"/>
    </xf>
    <xf numFmtId="4" fontId="0" fillId="0" borderId="95" xfId="0" applyNumberFormat="1" applyBorder="1"/>
    <xf numFmtId="4" fontId="0" fillId="0" borderId="100" xfId="0" applyNumberFormat="1" applyBorder="1"/>
    <xf numFmtId="0" fontId="0" fillId="0" borderId="51" xfId="0" applyBorder="1"/>
    <xf numFmtId="0" fontId="4" fillId="0" borderId="3" xfId="0" applyFont="1" applyBorder="1"/>
    <xf numFmtId="0" fontId="0" fillId="0" borderId="3" xfId="0" applyBorder="1"/>
    <xf numFmtId="0" fontId="0" fillId="0" borderId="3" xfId="0" applyBorder="1" applyAlignment="1">
      <alignment horizontal="center"/>
    </xf>
    <xf numFmtId="4" fontId="4" fillId="0" borderId="4" xfId="0" applyNumberFormat="1" applyFont="1" applyBorder="1"/>
    <xf numFmtId="0" fontId="7" fillId="0" borderId="16" xfId="3" applyFont="1" applyFill="1" applyBorder="1" applyAlignment="1">
      <alignment horizontal="left"/>
    </xf>
    <xf numFmtId="0" fontId="1" fillId="0" borderId="17" xfId="0" applyFont="1" applyFill="1" applyBorder="1"/>
    <xf numFmtId="0" fontId="1" fillId="0" borderId="17" xfId="0" applyFont="1" applyFill="1" applyBorder="1" applyAlignment="1">
      <alignment horizontal="center"/>
    </xf>
    <xf numFmtId="4" fontId="4" fillId="0" borderId="17" xfId="0" applyNumberFormat="1" applyFont="1" applyFill="1" applyBorder="1" applyAlignment="1">
      <alignment horizontal="right"/>
    </xf>
    <xf numFmtId="4" fontId="10" fillId="0" borderId="18" xfId="0" applyNumberFormat="1" applyFont="1" applyFill="1" applyBorder="1"/>
    <xf numFmtId="0" fontId="10" fillId="0" borderId="0" xfId="0" applyFont="1" applyBorder="1"/>
    <xf numFmtId="0" fontId="9" fillId="0" borderId="0" xfId="0" applyFont="1" applyBorder="1"/>
    <xf numFmtId="0" fontId="7" fillId="0" borderId="34" xfId="3" applyFont="1" applyBorder="1"/>
    <xf numFmtId="0" fontId="9" fillId="0" borderId="0" xfId="0" applyFont="1" applyBorder="1" applyAlignment="1"/>
    <xf numFmtId="0" fontId="7" fillId="0" borderId="47" xfId="3" applyFont="1" applyFill="1" applyBorder="1" applyAlignment="1">
      <alignment horizontal="left"/>
    </xf>
    <xf numFmtId="0" fontId="1" fillId="0" borderId="34" xfId="0" applyFont="1" applyFill="1" applyBorder="1"/>
    <xf numFmtId="14" fontId="4" fillId="0" borderId="46" xfId="0" applyNumberFormat="1" applyFont="1" applyFill="1" applyBorder="1" applyAlignment="1">
      <alignment horizontal="right"/>
    </xf>
    <xf numFmtId="0" fontId="7" fillId="0" borderId="101" xfId="0" applyFont="1" applyFill="1" applyBorder="1" applyAlignment="1">
      <alignment horizontal="center"/>
    </xf>
    <xf numFmtId="4" fontId="4" fillId="0" borderId="102" xfId="0" applyNumberFormat="1" applyFont="1" applyBorder="1" applyAlignment="1">
      <alignment horizontal="right"/>
    </xf>
    <xf numFmtId="0" fontId="7" fillId="0" borderId="103" xfId="0" applyFont="1" applyFill="1" applyBorder="1" applyAlignment="1">
      <alignment horizontal="center"/>
    </xf>
    <xf numFmtId="4" fontId="4" fillId="0" borderId="104" xfId="0" applyNumberFormat="1" applyFont="1" applyBorder="1" applyAlignment="1">
      <alignment horizontal="right"/>
    </xf>
    <xf numFmtId="0" fontId="8" fillId="0" borderId="105" xfId="0" applyFont="1" applyFill="1" applyBorder="1" applyAlignment="1">
      <alignment horizontal="center"/>
    </xf>
    <xf numFmtId="4" fontId="1" fillId="0" borderId="106" xfId="0" applyNumberFormat="1" applyFont="1" applyBorder="1"/>
    <xf numFmtId="4" fontId="1" fillId="0" borderId="106" xfId="0" applyNumberFormat="1" applyFont="1" applyFill="1" applyBorder="1"/>
    <xf numFmtId="0" fontId="8" fillId="0" borderId="107" xfId="0" applyFont="1" applyFill="1" applyBorder="1" applyAlignment="1">
      <alignment horizontal="center" wrapText="1"/>
    </xf>
    <xf numFmtId="0" fontId="1" fillId="0" borderId="108" xfId="0" applyFont="1" applyBorder="1"/>
    <xf numFmtId="4" fontId="4" fillId="0" borderId="109" xfId="0" applyNumberFormat="1" applyFont="1" applyBorder="1"/>
    <xf numFmtId="0" fontId="1" fillId="0" borderId="110" xfId="0" applyFont="1" applyBorder="1"/>
    <xf numFmtId="4" fontId="4" fillId="0" borderId="111" xfId="0" applyNumberFormat="1" applyFont="1" applyBorder="1"/>
    <xf numFmtId="0" fontId="1" fillId="0" borderId="112" xfId="0" applyFont="1" applyBorder="1"/>
    <xf numFmtId="0" fontId="4" fillId="0" borderId="113" xfId="0" applyFont="1" applyBorder="1"/>
    <xf numFmtId="4" fontId="4" fillId="0" borderId="114" xfId="0" applyNumberFormat="1" applyFont="1" applyBorder="1"/>
    <xf numFmtId="3" fontId="1" fillId="0" borderId="93" xfId="0" applyNumberFormat="1" applyFont="1" applyBorder="1" applyAlignment="1">
      <alignment horizontal="left" wrapText="1"/>
    </xf>
    <xf numFmtId="3" fontId="1" fillId="0" borderId="88" xfId="0" applyNumberFormat="1" applyFont="1" applyBorder="1" applyAlignment="1">
      <alignment horizontal="left" wrapText="1"/>
    </xf>
    <xf numFmtId="0" fontId="1" fillId="0" borderId="88" xfId="0" applyFont="1" applyBorder="1" applyAlignment="1">
      <alignment horizontal="left" wrapText="1"/>
    </xf>
    <xf numFmtId="0" fontId="1" fillId="0" borderId="90" xfId="0" applyFont="1" applyBorder="1" applyAlignment="1">
      <alignment horizontal="left" wrapText="1"/>
    </xf>
    <xf numFmtId="0" fontId="4" fillId="0" borderId="115" xfId="0" applyFont="1" applyBorder="1" applyAlignment="1">
      <alignment wrapText="1"/>
    </xf>
    <xf numFmtId="0" fontId="4" fillId="0" borderId="24" xfId="0" applyFont="1" applyBorder="1" applyAlignment="1">
      <alignment wrapText="1"/>
    </xf>
    <xf numFmtId="0" fontId="5" fillId="0" borderId="51" xfId="3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1" fillId="0" borderId="15" xfId="0" applyFont="1" applyBorder="1" applyAlignment="1">
      <alignment wrapText="1"/>
    </xf>
    <xf numFmtId="0" fontId="5" fillId="0" borderId="3" xfId="3" applyFont="1" applyBorder="1" applyAlignment="1">
      <alignment horizontal="left" wrapText="1"/>
    </xf>
    <xf numFmtId="0" fontId="0" fillId="0" borderId="88" xfId="0" applyBorder="1" applyAlignment="1">
      <alignment horizontal="left" wrapText="1"/>
    </xf>
    <xf numFmtId="0" fontId="0" fillId="0" borderId="90" xfId="0" applyBorder="1" applyAlignment="1">
      <alignment horizontal="left" wrapText="1"/>
    </xf>
    <xf numFmtId="0" fontId="14" fillId="0" borderId="0" xfId="2" applyAlignment="1">
      <alignment horizontal="left" wrapText="1"/>
    </xf>
    <xf numFmtId="0" fontId="23" fillId="0" borderId="0" xfId="2" applyFont="1" applyAlignment="1">
      <alignment horizontal="left" vertical="top" wrapText="1"/>
    </xf>
    <xf numFmtId="0" fontId="19" fillId="0" borderId="3" xfId="2" applyFont="1" applyBorder="1" applyAlignment="1">
      <alignment horizontal="left"/>
    </xf>
    <xf numFmtId="0" fontId="19" fillId="0" borderId="4" xfId="2" applyFont="1" applyBorder="1" applyAlignment="1">
      <alignment horizontal="left"/>
    </xf>
    <xf numFmtId="0" fontId="20" fillId="0" borderId="116" xfId="2" applyFont="1" applyBorder="1" applyAlignment="1">
      <alignment horizontal="left"/>
    </xf>
    <xf numFmtId="0" fontId="20" fillId="0" borderId="33" xfId="2" applyFont="1" applyBorder="1" applyAlignment="1">
      <alignment horizontal="left"/>
    </xf>
    <xf numFmtId="0" fontId="20" fillId="0" borderId="82" xfId="2" applyFont="1" applyBorder="1" applyAlignment="1">
      <alignment horizontal="left"/>
    </xf>
    <xf numFmtId="3" fontId="20" fillId="0" borderId="68" xfId="2" applyNumberFormat="1" applyFont="1" applyFill="1" applyBorder="1" applyAlignment="1">
      <alignment horizontal="right"/>
    </xf>
    <xf numFmtId="3" fontId="20" fillId="0" borderId="85" xfId="2" applyNumberFormat="1" applyFont="1" applyFill="1" applyBorder="1" applyAlignment="1">
      <alignment horizontal="right"/>
    </xf>
    <xf numFmtId="0" fontId="15" fillId="0" borderId="117" xfId="4" applyFont="1" applyBorder="1" applyAlignment="1">
      <alignment horizontal="center"/>
    </xf>
    <xf numFmtId="0" fontId="15" fillId="0" borderId="118" xfId="4" applyFont="1" applyBorder="1" applyAlignment="1">
      <alignment horizontal="center"/>
    </xf>
    <xf numFmtId="0" fontId="15" fillId="0" borderId="119" xfId="4" applyFont="1" applyBorder="1" applyAlignment="1">
      <alignment horizontal="center"/>
    </xf>
    <xf numFmtId="0" fontId="15" fillId="0" borderId="120" xfId="4" applyFont="1" applyBorder="1" applyAlignment="1">
      <alignment horizontal="center"/>
    </xf>
    <xf numFmtId="0" fontId="18" fillId="0" borderId="121" xfId="4" applyFont="1" applyBorder="1" applyAlignment="1"/>
    <xf numFmtId="0" fontId="14" fillId="0" borderId="122" xfId="2" applyBorder="1" applyAlignment="1"/>
    <xf numFmtId="0" fontId="14" fillId="0" borderId="123" xfId="2" applyBorder="1" applyAlignment="1"/>
    <xf numFmtId="0" fontId="27" fillId="0" borderId="0" xfId="4" applyFont="1" applyAlignment="1">
      <alignment horizontal="center"/>
    </xf>
    <xf numFmtId="0" fontId="15" fillId="0" borderId="117" xfId="4" applyFont="1" applyFill="1" applyBorder="1" applyAlignment="1">
      <alignment horizontal="center"/>
    </xf>
    <xf numFmtId="0" fontId="15" fillId="0" borderId="118" xfId="4" applyFont="1" applyFill="1" applyBorder="1" applyAlignment="1">
      <alignment horizontal="center"/>
    </xf>
    <xf numFmtId="49" fontId="15" fillId="0" borderId="119" xfId="4" applyNumberFormat="1" applyFont="1" applyFill="1" applyBorder="1" applyAlignment="1">
      <alignment horizontal="center"/>
    </xf>
    <xf numFmtId="0" fontId="15" fillId="0" borderId="120" xfId="4" applyFont="1" applyFill="1" applyBorder="1" applyAlignment="1">
      <alignment horizontal="center"/>
    </xf>
    <xf numFmtId="0" fontId="18" fillId="0" borderId="121" xfId="4" applyFont="1" applyFill="1" applyBorder="1" applyAlignment="1"/>
    <xf numFmtId="0" fontId="0" fillId="0" borderId="4" xfId="0" applyBorder="1" applyAlignment="1"/>
    <xf numFmtId="0" fontId="0" fillId="0" borderId="88" xfId="0" applyBorder="1" applyAlignment="1">
      <alignment wrapText="1"/>
    </xf>
    <xf numFmtId="0" fontId="0" fillId="0" borderId="90" xfId="0" applyBorder="1" applyAlignment="1">
      <alignment wrapText="1"/>
    </xf>
  </cellXfs>
  <cellStyles count="5">
    <cellStyle name="Normální" xfId="0" builtinId="0"/>
    <cellStyle name="normální 2" xfId="1"/>
    <cellStyle name="normální_16024 Stavební rozpočet" xfId="2"/>
    <cellStyle name="normální_List1" xfId="3"/>
    <cellStyle name="normální_POL.XLS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&#237;la/AppData/Local/Microsoft/Windows/Temporary%20Internet%20Files/Content.Outlook/VDQJZR6H/16024%20Stavebn&#237;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>
        <row r="17">
          <cell r="E17">
            <v>36628.25</v>
          </cell>
          <cell r="F17">
            <v>169997.72</v>
          </cell>
          <cell r="G17">
            <v>0</v>
          </cell>
          <cell r="H17">
            <v>148669</v>
          </cell>
          <cell r="I17">
            <v>0</v>
          </cell>
        </row>
        <row r="22">
          <cell r="A22" t="str">
            <v>Koordinační činnost</v>
          </cell>
          <cell r="I22">
            <v>5500</v>
          </cell>
        </row>
        <row r="23">
          <cell r="A23" t="str">
            <v>Mimostaveništní doprava</v>
          </cell>
          <cell r="I23">
            <v>6000</v>
          </cell>
        </row>
        <row r="24">
          <cell r="A24" t="str">
            <v>Náklady režijní</v>
          </cell>
          <cell r="I24">
            <v>4500</v>
          </cell>
        </row>
        <row r="25">
          <cell r="A25" t="str">
            <v>Rezerva</v>
          </cell>
          <cell r="I25">
            <v>15000</v>
          </cell>
        </row>
        <row r="26">
          <cell r="H26">
            <v>31000</v>
          </cell>
        </row>
      </sheetData>
      <sheetData sheetId="2">
        <row r="7">
          <cell r="B7" t="str">
            <v>3</v>
          </cell>
          <cell r="C7" t="str">
            <v>Svislé a kompletní konstrukce</v>
          </cell>
        </row>
        <row r="9">
          <cell r="BA9">
            <v>7851.5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</row>
        <row r="10">
          <cell r="B10" t="str">
            <v>4</v>
          </cell>
          <cell r="C10" t="str">
            <v>Vodorovné konstrukce</v>
          </cell>
        </row>
        <row r="12">
          <cell r="BB12">
            <v>0</v>
          </cell>
          <cell r="BC12">
            <v>0</v>
          </cell>
          <cell r="BD12">
            <v>0</v>
          </cell>
          <cell r="BE12">
            <v>0</v>
          </cell>
        </row>
        <row r="13">
          <cell r="B13" t="str">
            <v>61</v>
          </cell>
          <cell r="C13" t="str">
            <v>Úpravy povrchů vnitřní</v>
          </cell>
        </row>
        <row r="16">
          <cell r="BA16">
            <v>4774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</row>
        <row r="17">
          <cell r="B17" t="str">
            <v>96</v>
          </cell>
          <cell r="C17" t="str">
            <v>Bourání konstrukcí</v>
          </cell>
        </row>
        <row r="19">
          <cell r="BA19">
            <v>1752.75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</row>
        <row r="20">
          <cell r="B20" t="str">
            <v>97</v>
          </cell>
          <cell r="C20" t="str">
            <v>Prorážení otvorů</v>
          </cell>
        </row>
        <row r="24">
          <cell r="BA24">
            <v>10950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</row>
        <row r="25">
          <cell r="B25" t="str">
            <v>99</v>
          </cell>
          <cell r="C25" t="str">
            <v>Staveništní přesun hmot</v>
          </cell>
        </row>
        <row r="27">
          <cell r="BA27">
            <v>1800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</row>
        <row r="28">
          <cell r="B28" t="str">
            <v>767</v>
          </cell>
          <cell r="C28" t="str">
            <v>Konstrukce zámečnické</v>
          </cell>
        </row>
        <row r="30">
          <cell r="BA30">
            <v>0</v>
          </cell>
          <cell r="BB30">
            <v>3600</v>
          </cell>
          <cell r="BC30">
            <v>0</v>
          </cell>
          <cell r="BD30">
            <v>0</v>
          </cell>
          <cell r="BE30">
            <v>0</v>
          </cell>
        </row>
        <row r="31">
          <cell r="B31" t="str">
            <v>776</v>
          </cell>
          <cell r="C31" t="str">
            <v>Podlahy povlakové</v>
          </cell>
        </row>
        <row r="39">
          <cell r="BA39">
            <v>0</v>
          </cell>
          <cell r="BB39">
            <v>145010.51999999999</v>
          </cell>
          <cell r="BC39">
            <v>0</v>
          </cell>
          <cell r="BD39">
            <v>0</v>
          </cell>
          <cell r="BE39">
            <v>0</v>
          </cell>
        </row>
        <row r="40">
          <cell r="B40" t="str">
            <v>784</v>
          </cell>
          <cell r="C40" t="str">
            <v>Malby</v>
          </cell>
        </row>
        <row r="47">
          <cell r="BA47">
            <v>0</v>
          </cell>
          <cell r="BC47">
            <v>0</v>
          </cell>
          <cell r="BD47">
            <v>0</v>
          </cell>
          <cell r="BE47">
            <v>0</v>
          </cell>
        </row>
        <row r="48">
          <cell r="B48" t="str">
            <v>M22</v>
          </cell>
          <cell r="C48" t="str">
            <v>Práce elektro</v>
          </cell>
        </row>
        <row r="61">
          <cell r="BA61">
            <v>0</v>
          </cell>
          <cell r="BB61">
            <v>0</v>
          </cell>
          <cell r="BC61">
            <v>0</v>
          </cell>
          <cell r="BD61">
            <v>148669</v>
          </cell>
          <cell r="BE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Normal="100" workbookViewId="0">
      <selection activeCell="C25" sqref="C25"/>
    </sheetView>
  </sheetViews>
  <sheetFormatPr defaultRowHeight="15.75" customHeight="1" x14ac:dyDescent="0.2"/>
  <cols>
    <col min="1" max="1" width="12.7109375" style="4" customWidth="1"/>
    <col min="2" max="2" width="33.42578125" style="4" customWidth="1"/>
    <col min="3" max="3" width="10.7109375" style="4" customWidth="1"/>
    <col min="4" max="4" width="6.7109375" style="4" customWidth="1"/>
    <col min="5" max="5" width="10" style="4" customWidth="1"/>
    <col min="6" max="6" width="10.42578125" style="4" customWidth="1"/>
    <col min="7" max="16384" width="9.140625" style="4"/>
  </cols>
  <sheetData>
    <row r="1" spans="1:6" ht="18" customHeight="1" x14ac:dyDescent="0.25">
      <c r="A1" s="1" t="s">
        <v>0</v>
      </c>
      <c r="B1" s="28">
        <v>16024</v>
      </c>
      <c r="C1" s="28"/>
      <c r="D1" s="3"/>
      <c r="E1" s="3"/>
      <c r="F1" s="3"/>
    </row>
    <row r="2" spans="1:6" ht="18" customHeight="1" x14ac:dyDescent="0.25">
      <c r="A2" s="1"/>
      <c r="B2" s="2"/>
      <c r="C2" s="2"/>
      <c r="D2" s="3"/>
      <c r="E2" s="3"/>
      <c r="F2" s="3"/>
    </row>
    <row r="3" spans="1:6" s="5" customFormat="1" ht="33.6" customHeight="1" x14ac:dyDescent="0.25">
      <c r="A3" s="347" t="s">
        <v>238</v>
      </c>
      <c r="B3" s="348"/>
      <c r="C3" s="349"/>
      <c r="D3" s="349"/>
      <c r="E3" s="349"/>
      <c r="F3" s="350"/>
    </row>
    <row r="4" spans="1:6" s="5" customFormat="1" ht="18" customHeight="1" x14ac:dyDescent="0.2">
      <c r="A4" s="261" t="s">
        <v>1</v>
      </c>
      <c r="B4" s="262">
        <v>42432</v>
      </c>
      <c r="C4" s="252"/>
      <c r="D4" s="249"/>
      <c r="E4" s="253"/>
      <c r="F4" s="254"/>
    </row>
    <row r="5" spans="1:6" ht="18" customHeight="1" x14ac:dyDescent="0.2">
      <c r="A5" s="263" t="s">
        <v>199</v>
      </c>
      <c r="B5" s="267" t="s">
        <v>10</v>
      </c>
      <c r="C5" s="255"/>
      <c r="D5" s="250"/>
      <c r="E5" s="256"/>
      <c r="F5" s="257"/>
    </row>
    <row r="6" spans="1:6" ht="18" customHeight="1" x14ac:dyDescent="0.2">
      <c r="A6" s="264" t="s">
        <v>39</v>
      </c>
      <c r="B6" s="265" t="s">
        <v>236</v>
      </c>
      <c r="C6" s="258"/>
      <c r="D6" s="251"/>
      <c r="E6" s="259"/>
      <c r="F6" s="260"/>
    </row>
    <row r="7" spans="1:6" ht="18" customHeight="1" x14ac:dyDescent="0.2">
      <c r="A7" s="62"/>
      <c r="B7" s="64"/>
      <c r="C7" s="38"/>
      <c r="D7" s="27"/>
      <c r="E7" s="61"/>
      <c r="F7" s="63"/>
    </row>
    <row r="8" spans="1:6" s="5" customFormat="1" ht="18" customHeight="1" x14ac:dyDescent="0.25">
      <c r="A8" s="6" t="s">
        <v>2</v>
      </c>
      <c r="B8" s="7" t="s">
        <v>15</v>
      </c>
      <c r="C8" s="39"/>
      <c r="D8" s="8"/>
      <c r="E8" s="8"/>
      <c r="F8" s="9"/>
    </row>
    <row r="9" spans="1:6" s="5" customFormat="1" ht="18" customHeight="1" x14ac:dyDescent="0.2">
      <c r="A9" s="20" t="s">
        <v>3</v>
      </c>
      <c r="B9" s="22" t="s">
        <v>16</v>
      </c>
      <c r="C9" s="23"/>
      <c r="D9" s="23"/>
      <c r="E9" s="23"/>
      <c r="F9" s="24"/>
    </row>
    <row r="10" spans="1:6" ht="18" customHeight="1" x14ac:dyDescent="0.2">
      <c r="A10" s="21" t="s">
        <v>4</v>
      </c>
      <c r="B10" s="341" t="s">
        <v>235</v>
      </c>
      <c r="C10" s="342"/>
      <c r="D10" s="343"/>
      <c r="E10" s="343"/>
      <c r="F10" s="344"/>
    </row>
    <row r="11" spans="1:6" ht="18" customHeight="1" x14ac:dyDescent="0.2"/>
    <row r="12" spans="1:6" s="11" customFormat="1" ht="17.100000000000001" customHeight="1" x14ac:dyDescent="0.25">
      <c r="A12" s="40" t="s">
        <v>25</v>
      </c>
      <c r="B12" s="41"/>
      <c r="C12" s="42"/>
      <c r="D12" s="42"/>
      <c r="E12" s="42"/>
      <c r="F12" s="43"/>
    </row>
    <row r="13" spans="1:6" s="10" customFormat="1" ht="16.899999999999999" customHeight="1" x14ac:dyDescent="0.2">
      <c r="A13" s="44"/>
      <c r="B13" s="345" t="s">
        <v>26</v>
      </c>
      <c r="C13" s="45" t="s">
        <v>27</v>
      </c>
      <c r="D13" s="46" t="s">
        <v>28</v>
      </c>
      <c r="E13" s="46" t="s">
        <v>29</v>
      </c>
      <c r="F13" s="47" t="s">
        <v>30</v>
      </c>
    </row>
    <row r="14" spans="1:6" s="10" customFormat="1" ht="16.899999999999999" customHeight="1" x14ac:dyDescent="0.2">
      <c r="A14" s="48" t="s">
        <v>31</v>
      </c>
      <c r="B14" s="346"/>
      <c r="C14" s="49" t="s">
        <v>7</v>
      </c>
      <c r="D14" s="50" t="s">
        <v>32</v>
      </c>
      <c r="E14" s="50" t="s">
        <v>32</v>
      </c>
      <c r="F14" s="51"/>
    </row>
    <row r="15" spans="1:6" s="10" customFormat="1" ht="16.899999999999999" customHeight="1" x14ac:dyDescent="0.2">
      <c r="A15" s="52">
        <v>1</v>
      </c>
      <c r="B15" s="25" t="s">
        <v>38</v>
      </c>
      <c r="C15" s="54">
        <f>'Mobiliář, doplňky'!E31</f>
        <v>162035</v>
      </c>
      <c r="D15" s="55">
        <v>0.21</v>
      </c>
      <c r="E15" s="56">
        <f>C15*0.21</f>
        <v>34027.35</v>
      </c>
      <c r="F15" s="57">
        <f>C15+E15</f>
        <v>196062.35</v>
      </c>
    </row>
    <row r="16" spans="1:6" s="10" customFormat="1" ht="16.899999999999999" customHeight="1" x14ac:dyDescent="0.2">
      <c r="A16" s="52">
        <v>2</v>
      </c>
      <c r="B16" s="25" t="s">
        <v>24</v>
      </c>
      <c r="C16" s="54">
        <f>'Krycí list stavba'!F34</f>
        <v>394493</v>
      </c>
      <c r="D16" s="55">
        <v>0.21</v>
      </c>
      <c r="E16" s="56">
        <f>C16*0.21</f>
        <v>82843.53</v>
      </c>
      <c r="F16" s="57">
        <f>C16+E16</f>
        <v>477336.53</v>
      </c>
    </row>
    <row r="17" spans="1:6" s="10" customFormat="1" ht="17.100000000000001" customHeight="1" x14ac:dyDescent="0.2">
      <c r="A17" s="52">
        <v>3</v>
      </c>
      <c r="B17" s="25" t="s">
        <v>200</v>
      </c>
      <c r="C17" s="268">
        <f>Klimatizace!F42</f>
        <v>137312</v>
      </c>
      <c r="D17" s="55">
        <v>0.21</v>
      </c>
      <c r="E17" s="56">
        <f>C17*0.21</f>
        <v>28835.52</v>
      </c>
      <c r="F17" s="57">
        <f>C17+E17</f>
        <v>166147.51999999999</v>
      </c>
    </row>
    <row r="18" spans="1:6" s="10" customFormat="1" ht="16.899999999999999" customHeight="1" x14ac:dyDescent="0.2">
      <c r="A18" s="52">
        <v>4</v>
      </c>
      <c r="B18" s="53" t="s">
        <v>35</v>
      </c>
      <c r="C18" s="74">
        <v>1800</v>
      </c>
      <c r="D18" s="75">
        <v>0.21</v>
      </c>
      <c r="E18" s="74">
        <f>C18*0.21</f>
        <v>378</v>
      </c>
      <c r="F18" s="57">
        <f>C18+E18</f>
        <v>2178</v>
      </c>
    </row>
    <row r="19" spans="1:6" s="10" customFormat="1" ht="17.100000000000001" customHeight="1" x14ac:dyDescent="0.2">
      <c r="A19" s="58"/>
      <c r="B19" s="59" t="s">
        <v>34</v>
      </c>
      <c r="C19" s="73">
        <f>SUM(C15:C18)</f>
        <v>695640</v>
      </c>
      <c r="D19" s="76">
        <v>0.21</v>
      </c>
      <c r="E19" s="77">
        <f>SUM(E15:E18)</f>
        <v>146084.4</v>
      </c>
      <c r="F19" s="60">
        <f>SUM(F15:F18)</f>
        <v>841724.4</v>
      </c>
    </row>
    <row r="20" spans="1:6" ht="17.100000000000001" customHeight="1" x14ac:dyDescent="0.2"/>
  </sheetData>
  <mergeCells count="3">
    <mergeCell ref="B10:F10"/>
    <mergeCell ref="B13:B14"/>
    <mergeCell ref="A3:F3"/>
  </mergeCells>
  <phoneticPr fontId="2" type="noConversion"/>
  <pageMargins left="0.78740157480314965" right="0.78740157480314965" top="1.3779527559055118" bottom="0.98425196850393704" header="0.51181102362204722" footer="0.51181102362204722"/>
  <pageSetup paperSize="9" orientation="portrait" horizontalDpi="300" verticalDpi="300" r:id="rId1"/>
  <headerFooter alignWithMargins="0">
    <oddHeader>&amp;L&amp;8VINT s.r.o., Benešovo nám. 14, 41501 Teplice
Provozovna: Olšinky 577, 40322 Ústí nad Labem
tel: 475530099, 
IČ: 25044656, DIČ: CZ25044656
e-mail: vint@vint.cz, www.vint.cz&amp;R&amp;G</oddHeader>
    <oddFooter>&amp;C&amp;"Times New Roman,Obyčejné"&amp;8&amp;P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10" zoomScaleNormal="100" workbookViewId="0">
      <selection activeCell="B16" sqref="B16"/>
    </sheetView>
  </sheetViews>
  <sheetFormatPr defaultRowHeight="15.75" customHeight="1" x14ac:dyDescent="0.2"/>
  <cols>
    <col min="1" max="1" width="12.7109375" style="4" customWidth="1"/>
    <col min="2" max="2" width="47.7109375" style="4" customWidth="1"/>
    <col min="3" max="3" width="5.7109375" style="4" customWidth="1"/>
    <col min="4" max="4" width="10" style="4" customWidth="1"/>
    <col min="5" max="5" width="10.42578125" style="4" customWidth="1"/>
    <col min="6" max="6" width="9.140625" style="27"/>
    <col min="7" max="8" width="9.140625" style="4"/>
    <col min="9" max="9" width="8.42578125" style="4" customWidth="1"/>
    <col min="10" max="11" width="9.140625" style="4"/>
    <col min="12" max="12" width="8.7109375" style="4" customWidth="1"/>
    <col min="13" max="16384" width="9.140625" style="4"/>
  </cols>
  <sheetData>
    <row r="1" spans="1:12" ht="18" customHeight="1" x14ac:dyDescent="0.25">
      <c r="A1" s="1" t="s">
        <v>0</v>
      </c>
      <c r="B1" s="28">
        <v>16024</v>
      </c>
      <c r="C1" s="3"/>
      <c r="D1" s="3"/>
      <c r="E1" s="3"/>
    </row>
    <row r="2" spans="1:12" ht="18" customHeight="1" x14ac:dyDescent="0.25">
      <c r="A2" s="1"/>
      <c r="B2" s="2"/>
      <c r="C2" s="3"/>
      <c r="D2" s="3"/>
      <c r="E2" s="3"/>
    </row>
    <row r="3" spans="1:12" s="5" customFormat="1" ht="33.6" customHeight="1" x14ac:dyDescent="0.25">
      <c r="A3" s="347" t="s">
        <v>238</v>
      </c>
      <c r="B3" s="353"/>
      <c r="C3" s="349"/>
      <c r="D3" s="349"/>
      <c r="E3" s="350"/>
      <c r="F3" s="65"/>
    </row>
    <row r="4" spans="1:12" s="5" customFormat="1" ht="18" customHeight="1" x14ac:dyDescent="0.2">
      <c r="A4" s="261" t="s">
        <v>1</v>
      </c>
      <c r="B4" s="262">
        <v>42432</v>
      </c>
      <c r="C4" s="252"/>
      <c r="D4" s="249"/>
      <c r="E4" s="253"/>
      <c r="F4" s="66"/>
    </row>
    <row r="5" spans="1:12" ht="18" customHeight="1" x14ac:dyDescent="0.2">
      <c r="A5" s="263" t="s">
        <v>199</v>
      </c>
      <c r="B5" s="267" t="s">
        <v>10</v>
      </c>
      <c r="C5" s="255"/>
      <c r="D5" s="250"/>
      <c r="E5" s="256"/>
      <c r="F5" s="66"/>
    </row>
    <row r="6" spans="1:12" ht="18" customHeight="1" x14ac:dyDescent="0.2">
      <c r="A6" s="264" t="s">
        <v>39</v>
      </c>
      <c r="B6" s="265" t="s">
        <v>236</v>
      </c>
      <c r="C6" s="258"/>
      <c r="D6" s="251"/>
      <c r="E6" s="259"/>
      <c r="F6" s="66"/>
      <c r="G6" s="27"/>
    </row>
    <row r="7" spans="1:12" ht="18" customHeight="1" x14ac:dyDescent="0.2">
      <c r="A7" s="62"/>
      <c r="B7" s="69"/>
      <c r="C7" s="69"/>
      <c r="D7" s="70"/>
      <c r="E7" s="321"/>
      <c r="F7" s="66"/>
      <c r="G7" s="27"/>
    </row>
    <row r="8" spans="1:12" s="5" customFormat="1" ht="18" customHeight="1" x14ac:dyDescent="0.25">
      <c r="A8" s="6" t="s">
        <v>2</v>
      </c>
      <c r="B8" s="7" t="s">
        <v>15</v>
      </c>
      <c r="C8" s="39"/>
      <c r="D8" s="8"/>
      <c r="E8" s="9"/>
      <c r="F8" s="67"/>
    </row>
    <row r="9" spans="1:12" s="5" customFormat="1" ht="18" customHeight="1" x14ac:dyDescent="0.2">
      <c r="A9" s="266" t="s">
        <v>3</v>
      </c>
      <c r="B9" s="22" t="s">
        <v>16</v>
      </c>
      <c r="C9" s="23"/>
      <c r="D9" s="23"/>
      <c r="E9" s="24"/>
      <c r="F9" s="68"/>
    </row>
    <row r="10" spans="1:12" ht="18" customHeight="1" x14ac:dyDescent="0.2">
      <c r="A10" s="21" t="s">
        <v>4</v>
      </c>
      <c r="B10" s="341" t="s">
        <v>235</v>
      </c>
      <c r="C10" s="354"/>
      <c r="D10" s="354"/>
      <c r="E10" s="355"/>
      <c r="F10" s="71"/>
    </row>
    <row r="11" spans="1:12" ht="18" customHeight="1" x14ac:dyDescent="0.2">
      <c r="A11" s="70"/>
      <c r="E11" s="27"/>
      <c r="G11" s="27"/>
    </row>
    <row r="12" spans="1:12" s="11" customFormat="1" ht="17.100000000000001" customHeight="1" x14ac:dyDescent="0.2">
      <c r="A12" s="323" t="s">
        <v>239</v>
      </c>
      <c r="B12" s="324"/>
      <c r="C12" s="324"/>
      <c r="D12" s="324"/>
      <c r="E12" s="325"/>
      <c r="F12" s="319"/>
    </row>
    <row r="13" spans="1:12" s="10" customFormat="1" ht="30" customHeight="1" x14ac:dyDescent="0.2">
      <c r="A13" s="326"/>
      <c r="B13" s="351" t="s">
        <v>40</v>
      </c>
      <c r="C13" s="30"/>
      <c r="D13" s="31" t="s">
        <v>5</v>
      </c>
      <c r="E13" s="327" t="s">
        <v>6</v>
      </c>
      <c r="F13" s="320"/>
    </row>
    <row r="14" spans="1:12" s="10" customFormat="1" ht="30" customHeight="1" x14ac:dyDescent="0.2">
      <c r="A14" s="328" t="s">
        <v>12</v>
      </c>
      <c r="B14" s="352"/>
      <c r="C14" s="269" t="s">
        <v>142</v>
      </c>
      <c r="D14" s="34" t="s">
        <v>7</v>
      </c>
      <c r="E14" s="329" t="s">
        <v>7</v>
      </c>
      <c r="F14" s="320"/>
    </row>
    <row r="15" spans="1:12" s="10" customFormat="1" ht="17.100000000000001" customHeight="1" x14ac:dyDescent="0.2">
      <c r="A15" s="330"/>
      <c r="B15" s="29" t="s">
        <v>11</v>
      </c>
      <c r="C15" s="26"/>
      <c r="D15" s="18"/>
      <c r="E15" s="331"/>
      <c r="F15" s="320"/>
      <c r="I15" s="37"/>
    </row>
    <row r="16" spans="1:12" s="10" customFormat="1" ht="38.25" x14ac:dyDescent="0.2">
      <c r="A16" s="330">
        <v>1</v>
      </c>
      <c r="B16" s="25" t="s">
        <v>18</v>
      </c>
      <c r="C16" s="26">
        <v>12</v>
      </c>
      <c r="D16" s="18">
        <v>5505</v>
      </c>
      <c r="E16" s="331">
        <f t="shared" ref="E16:E21" si="0">D16*C16</f>
        <v>66060</v>
      </c>
      <c r="F16" s="322"/>
      <c r="G16" s="72"/>
      <c r="H16" s="72"/>
      <c r="I16" s="72"/>
      <c r="L16" s="36"/>
    </row>
    <row r="17" spans="1:12" s="10" customFormat="1" ht="38.25" x14ac:dyDescent="0.2">
      <c r="A17" s="330">
        <v>2</v>
      </c>
      <c r="B17" s="25" t="s">
        <v>19</v>
      </c>
      <c r="C17" s="26">
        <v>2</v>
      </c>
      <c r="D17" s="18">
        <v>5902</v>
      </c>
      <c r="E17" s="331">
        <f t="shared" si="0"/>
        <v>11804</v>
      </c>
      <c r="F17" s="248"/>
      <c r="G17" s="72"/>
      <c r="H17" s="72"/>
      <c r="I17" s="72"/>
      <c r="L17" s="36"/>
    </row>
    <row r="18" spans="1:12" s="10" customFormat="1" ht="38.25" x14ac:dyDescent="0.2">
      <c r="A18" s="330">
        <v>3</v>
      </c>
      <c r="B18" s="25" t="s">
        <v>20</v>
      </c>
      <c r="C18" s="26">
        <v>1</v>
      </c>
      <c r="D18" s="18">
        <v>10942</v>
      </c>
      <c r="E18" s="331">
        <f t="shared" si="0"/>
        <v>10942</v>
      </c>
      <c r="F18" s="248"/>
      <c r="G18" s="72"/>
      <c r="H18" s="72"/>
      <c r="I18" s="72"/>
      <c r="L18" s="36"/>
    </row>
    <row r="19" spans="1:12" s="10" customFormat="1" ht="17.100000000000001" customHeight="1" x14ac:dyDescent="0.2">
      <c r="A19" s="330" t="s">
        <v>194</v>
      </c>
      <c r="B19" s="25" t="s">
        <v>195</v>
      </c>
      <c r="C19" s="26">
        <v>3</v>
      </c>
      <c r="D19" s="18">
        <v>1080</v>
      </c>
      <c r="E19" s="332">
        <f t="shared" si="0"/>
        <v>3240</v>
      </c>
      <c r="F19" s="248"/>
      <c r="G19" s="72"/>
      <c r="H19" s="72"/>
      <c r="I19" s="72"/>
      <c r="L19" s="36"/>
    </row>
    <row r="20" spans="1:12" s="10" customFormat="1" ht="17.100000000000001" customHeight="1" x14ac:dyDescent="0.2">
      <c r="A20" s="330" t="s">
        <v>196</v>
      </c>
      <c r="B20" s="25" t="s">
        <v>197</v>
      </c>
      <c r="C20" s="26">
        <v>1</v>
      </c>
      <c r="D20" s="18">
        <v>2830</v>
      </c>
      <c r="E20" s="332">
        <f t="shared" si="0"/>
        <v>2830</v>
      </c>
      <c r="F20" s="248"/>
      <c r="G20" s="72"/>
      <c r="H20" s="72"/>
      <c r="I20" s="72"/>
      <c r="L20" s="36"/>
    </row>
    <row r="21" spans="1:12" s="10" customFormat="1" ht="25.5" x14ac:dyDescent="0.2">
      <c r="A21" s="330">
        <v>4</v>
      </c>
      <c r="B21" s="25" t="s">
        <v>22</v>
      </c>
      <c r="C21" s="26">
        <v>1</v>
      </c>
      <c r="D21" s="18">
        <v>3820</v>
      </c>
      <c r="E21" s="331">
        <f t="shared" si="0"/>
        <v>3820</v>
      </c>
      <c r="F21" s="320"/>
    </row>
    <row r="22" spans="1:12" s="10" customFormat="1" ht="17.100000000000001" customHeight="1" x14ac:dyDescent="0.2">
      <c r="A22" s="330"/>
      <c r="B22" s="29" t="s">
        <v>13</v>
      </c>
      <c r="C22" s="26"/>
      <c r="D22" s="18"/>
      <c r="E22" s="331"/>
      <c r="F22" s="320"/>
    </row>
    <row r="23" spans="1:12" s="10" customFormat="1" ht="25.5" x14ac:dyDescent="0.2">
      <c r="A23" s="333">
        <v>5</v>
      </c>
      <c r="B23" s="16" t="s">
        <v>21</v>
      </c>
      <c r="C23" s="17">
        <v>3</v>
      </c>
      <c r="D23" s="18">
        <v>3162</v>
      </c>
      <c r="E23" s="331">
        <f>D23*C23</f>
        <v>9486</v>
      </c>
      <c r="F23" s="320"/>
    </row>
    <row r="24" spans="1:12" s="10" customFormat="1" ht="17.100000000000001" customHeight="1" x14ac:dyDescent="0.2">
      <c r="A24" s="333"/>
      <c r="B24" s="19" t="s">
        <v>14</v>
      </c>
      <c r="C24" s="17"/>
      <c r="D24" s="18"/>
      <c r="E24" s="331"/>
      <c r="F24" s="320"/>
    </row>
    <row r="25" spans="1:12" s="10" customFormat="1" ht="20.100000000000001" customHeight="1" x14ac:dyDescent="0.2">
      <c r="A25" s="333">
        <v>6</v>
      </c>
      <c r="B25" s="16" t="s">
        <v>17</v>
      </c>
      <c r="C25" s="17">
        <v>6</v>
      </c>
      <c r="D25" s="18">
        <v>2478</v>
      </c>
      <c r="E25" s="331">
        <f>D25*C25</f>
        <v>14868</v>
      </c>
      <c r="F25" s="320"/>
    </row>
    <row r="26" spans="1:12" s="10" customFormat="1" ht="20.100000000000001" customHeight="1" x14ac:dyDescent="0.2">
      <c r="A26" s="333"/>
      <c r="B26" s="19" t="s">
        <v>33</v>
      </c>
      <c r="C26" s="17"/>
      <c r="D26" s="18"/>
      <c r="E26" s="331"/>
      <c r="F26" s="320"/>
    </row>
    <row r="27" spans="1:12" s="10" customFormat="1" ht="31.15" customHeight="1" x14ac:dyDescent="0.2">
      <c r="A27" s="333">
        <v>7</v>
      </c>
      <c r="B27" s="16" t="s">
        <v>36</v>
      </c>
      <c r="C27" s="17">
        <v>2</v>
      </c>
      <c r="D27" s="18">
        <v>7500</v>
      </c>
      <c r="E27" s="331">
        <f>D27*C27</f>
        <v>15000</v>
      </c>
      <c r="F27" s="320"/>
    </row>
    <row r="28" spans="1:12" s="10" customFormat="1" ht="23.45" customHeight="1" x14ac:dyDescent="0.2">
      <c r="A28" s="333">
        <v>8</v>
      </c>
      <c r="B28" s="16" t="s">
        <v>37</v>
      </c>
      <c r="C28" s="17">
        <v>1</v>
      </c>
      <c r="D28" s="18">
        <v>2850</v>
      </c>
      <c r="E28" s="331">
        <f>D28*C28</f>
        <v>2850</v>
      </c>
      <c r="F28" s="320"/>
    </row>
    <row r="29" spans="1:12" s="10" customFormat="1" ht="17.100000000000001" customHeight="1" x14ac:dyDescent="0.2">
      <c r="A29" s="334"/>
      <c r="B29" s="12" t="s">
        <v>8</v>
      </c>
      <c r="C29" s="12"/>
      <c r="D29" s="13"/>
      <c r="E29" s="335">
        <f>SUM(E15:E28)</f>
        <v>140900</v>
      </c>
      <c r="F29" s="320"/>
    </row>
    <row r="30" spans="1:12" ht="17.100000000000001" customHeight="1" x14ac:dyDescent="0.2">
      <c r="A30" s="336"/>
      <c r="B30" s="14" t="s">
        <v>23</v>
      </c>
      <c r="C30" s="14"/>
      <c r="D30" s="15"/>
      <c r="E30" s="337">
        <f>E29*0.15</f>
        <v>21135</v>
      </c>
    </row>
    <row r="31" spans="1:12" ht="17.100000000000001" customHeight="1" x14ac:dyDescent="0.2">
      <c r="A31" s="338"/>
      <c r="B31" s="339" t="s">
        <v>9</v>
      </c>
      <c r="C31" s="339"/>
      <c r="D31" s="339"/>
      <c r="E31" s="340">
        <f>E29+E30</f>
        <v>162035</v>
      </c>
    </row>
  </sheetData>
  <mergeCells count="3">
    <mergeCell ref="B13:B14"/>
    <mergeCell ref="A3:E3"/>
    <mergeCell ref="B10:E10"/>
  </mergeCells>
  <phoneticPr fontId="2" type="noConversion"/>
  <pageMargins left="0.78740157480314965" right="0.78740157480314965" top="1.3779527559055118" bottom="0.98425196850393704" header="0.51181102362204722" footer="0.51181102362204722"/>
  <pageSetup paperSize="9" orientation="portrait" horizontalDpi="300" verticalDpi="300" r:id="rId1"/>
  <headerFooter alignWithMargins="0">
    <oddHeader>&amp;L&amp;8VINT s.r.o., Benešovo nám. 14, 41501 Teplice
Provozovna: Olšinky 577, 40322 Ústí nad Labem
tel: 475530099, 
IČ: 25044656, DIČ: CZ25044656
e-mail: vint@vint.cz, www.vint.cz&amp;R&amp;G</oddHeader>
    <oddFooter>&amp;C&amp;"Times New Roman,Obyčejné"&amp;8&amp;P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23" sqref="F23"/>
    </sheetView>
  </sheetViews>
  <sheetFormatPr defaultColWidth="8.85546875" defaultRowHeight="12.75" x14ac:dyDescent="0.2"/>
  <cols>
    <col min="1" max="1" width="2" style="80" customWidth="1"/>
    <col min="2" max="2" width="15" style="80" customWidth="1"/>
    <col min="3" max="3" width="15.85546875" style="80" customWidth="1"/>
    <col min="4" max="4" width="14.5703125" style="80" customWidth="1"/>
    <col min="5" max="5" width="12.5703125" style="80" customWidth="1"/>
    <col min="6" max="6" width="19.7109375" style="80" customWidth="1"/>
    <col min="7" max="7" width="14.140625" style="80" customWidth="1"/>
    <col min="8" max="16384" width="8.85546875" style="80"/>
  </cols>
  <sheetData>
    <row r="1" spans="1:57" ht="21.75" customHeight="1" x14ac:dyDescent="0.25">
      <c r="A1" s="78" t="s">
        <v>41</v>
      </c>
      <c r="B1" s="79"/>
      <c r="C1" s="79"/>
      <c r="D1" s="79"/>
      <c r="E1" s="79"/>
      <c r="F1" s="79"/>
      <c r="G1" s="79"/>
    </row>
    <row r="2" spans="1:57" ht="15" customHeight="1" thickBot="1" x14ac:dyDescent="0.25"/>
    <row r="3" spans="1:57" ht="12.95" customHeight="1" x14ac:dyDescent="0.2">
      <c r="A3" s="81" t="s">
        <v>42</v>
      </c>
      <c r="B3" s="82"/>
      <c r="C3" s="83" t="s">
        <v>43</v>
      </c>
      <c r="D3" s="83"/>
      <c r="E3" s="83"/>
      <c r="F3" s="83" t="s">
        <v>44</v>
      </c>
      <c r="G3" s="84"/>
    </row>
    <row r="4" spans="1:57" ht="12.95" customHeight="1" x14ac:dyDescent="0.2">
      <c r="A4" s="85"/>
      <c r="B4" s="86"/>
      <c r="C4" s="87" t="s">
        <v>240</v>
      </c>
      <c r="D4" s="88"/>
      <c r="E4" s="88"/>
      <c r="F4" s="88"/>
      <c r="G4" s="89"/>
    </row>
    <row r="5" spans="1:57" ht="12.95" customHeight="1" x14ac:dyDescent="0.2">
      <c r="A5" s="90" t="s">
        <v>45</v>
      </c>
      <c r="B5" s="91"/>
      <c r="C5" s="92" t="s">
        <v>46</v>
      </c>
      <c r="D5" s="92"/>
      <c r="E5" s="92"/>
      <c r="F5" s="93" t="s">
        <v>47</v>
      </c>
      <c r="G5" s="94"/>
    </row>
    <row r="6" spans="1:57" ht="12.95" customHeight="1" x14ac:dyDescent="0.2">
      <c r="A6" s="85"/>
      <c r="B6" s="86"/>
      <c r="C6" s="87" t="s">
        <v>241</v>
      </c>
      <c r="D6" s="88"/>
      <c r="E6" s="88"/>
      <c r="F6" s="95"/>
      <c r="G6" s="89"/>
    </row>
    <row r="7" spans="1:57" x14ac:dyDescent="0.2">
      <c r="A7" s="90" t="s">
        <v>48</v>
      </c>
      <c r="B7" s="92"/>
      <c r="C7" s="358"/>
      <c r="D7" s="359"/>
      <c r="E7" s="96" t="s">
        <v>49</v>
      </c>
      <c r="F7" s="97"/>
      <c r="G7" s="98">
        <v>0</v>
      </c>
      <c r="H7" s="99"/>
      <c r="I7" s="99"/>
    </row>
    <row r="8" spans="1:57" x14ac:dyDescent="0.2">
      <c r="A8" s="90" t="s">
        <v>50</v>
      </c>
      <c r="B8" s="92"/>
      <c r="C8" s="358" t="s">
        <v>51</v>
      </c>
      <c r="D8" s="359"/>
      <c r="E8" s="93" t="s">
        <v>52</v>
      </c>
      <c r="F8" s="92"/>
      <c r="G8" s="100">
        <f>IF(PocetMJ=0,,ROUND((F30+F32)/PocetMJ,1))</f>
        <v>0</v>
      </c>
    </row>
    <row r="9" spans="1:57" x14ac:dyDescent="0.2">
      <c r="A9" s="101" t="s">
        <v>53</v>
      </c>
      <c r="B9" s="102"/>
      <c r="C9" s="102"/>
      <c r="D9" s="102"/>
      <c r="E9" s="103" t="s">
        <v>54</v>
      </c>
      <c r="F9" s="102"/>
      <c r="G9" s="104"/>
    </row>
    <row r="10" spans="1:57" x14ac:dyDescent="0.2">
      <c r="A10" s="105" t="s">
        <v>55</v>
      </c>
      <c r="B10" s="106"/>
      <c r="C10" s="106"/>
      <c r="D10" s="106"/>
      <c r="E10" s="107" t="s">
        <v>56</v>
      </c>
      <c r="F10" s="106"/>
      <c r="G10" s="89"/>
      <c r="BA10" s="108"/>
      <c r="BB10" s="108"/>
      <c r="BC10" s="108"/>
      <c r="BD10" s="108"/>
      <c r="BE10" s="108"/>
    </row>
    <row r="11" spans="1:57" x14ac:dyDescent="0.2">
      <c r="A11" s="105"/>
      <c r="B11" s="106"/>
      <c r="C11" s="106"/>
      <c r="D11" s="106"/>
      <c r="E11" s="360" t="s">
        <v>57</v>
      </c>
      <c r="F11" s="361"/>
      <c r="G11" s="362"/>
    </row>
    <row r="12" spans="1:57" ht="28.5" customHeight="1" thickBot="1" x14ac:dyDescent="0.25">
      <c r="A12" s="109" t="s">
        <v>58</v>
      </c>
      <c r="B12" s="110"/>
      <c r="C12" s="110"/>
      <c r="D12" s="110"/>
      <c r="E12" s="111"/>
      <c r="F12" s="111"/>
      <c r="G12" s="112"/>
    </row>
    <row r="13" spans="1:57" ht="17.25" customHeight="1" thickBot="1" x14ac:dyDescent="0.25">
      <c r="A13" s="113" t="s">
        <v>59</v>
      </c>
      <c r="B13" s="114"/>
      <c r="C13" s="115"/>
      <c r="D13" s="116" t="s">
        <v>60</v>
      </c>
      <c r="E13" s="117"/>
      <c r="F13" s="117"/>
      <c r="G13" s="115"/>
    </row>
    <row r="14" spans="1:57" ht="15.95" customHeight="1" x14ac:dyDescent="0.2">
      <c r="A14" s="118"/>
      <c r="B14" s="119" t="s">
        <v>61</v>
      </c>
      <c r="C14" s="120">
        <f>Dodavka</f>
        <v>0</v>
      </c>
      <c r="D14" s="121" t="str">
        <f>[1]Rekapitulace!A22</f>
        <v>Koordinační činnost</v>
      </c>
      <c r="E14" s="122"/>
      <c r="F14" s="123"/>
      <c r="G14" s="120">
        <f>[1]Rekapitulace!I22</f>
        <v>5500</v>
      </c>
    </row>
    <row r="15" spans="1:57" ht="15.95" customHeight="1" x14ac:dyDescent="0.2">
      <c r="A15" s="118" t="s">
        <v>62</v>
      </c>
      <c r="B15" s="119" t="s">
        <v>63</v>
      </c>
      <c r="C15" s="120">
        <f>Mont</f>
        <v>148669</v>
      </c>
      <c r="D15" s="101" t="str">
        <f>[1]Rekapitulace!A23</f>
        <v>Mimostaveništní doprava</v>
      </c>
      <c r="E15" s="124"/>
      <c r="F15" s="125"/>
      <c r="G15" s="120">
        <f>[1]Rekapitulace!I23</f>
        <v>6000</v>
      </c>
    </row>
    <row r="16" spans="1:57" ht="15.95" customHeight="1" x14ac:dyDescent="0.2">
      <c r="A16" s="118" t="s">
        <v>64</v>
      </c>
      <c r="B16" s="119" t="s">
        <v>65</v>
      </c>
      <c r="C16" s="120">
        <f>'Rekapitulace stavba'!HSV</f>
        <v>40808.25</v>
      </c>
      <c r="D16" s="101" t="str">
        <f>[1]Rekapitulace!A24</f>
        <v>Náklady režijní</v>
      </c>
      <c r="E16" s="124"/>
      <c r="F16" s="125"/>
      <c r="G16" s="120">
        <f>[1]Rekapitulace!I24</f>
        <v>4500</v>
      </c>
    </row>
    <row r="17" spans="1:7" ht="15.95" customHeight="1" x14ac:dyDescent="0.2">
      <c r="A17" s="126" t="s">
        <v>66</v>
      </c>
      <c r="B17" s="119" t="s">
        <v>67</v>
      </c>
      <c r="C17" s="120">
        <f>'Rekapitulace stavba'!PSV</f>
        <v>174015.72</v>
      </c>
      <c r="D17" s="101" t="str">
        <f>[1]Rekapitulace!A25</f>
        <v>Rezerva</v>
      </c>
      <c r="E17" s="124"/>
      <c r="F17" s="125"/>
      <c r="G17" s="120">
        <f>[1]Rekapitulace!I25</f>
        <v>15000</v>
      </c>
    </row>
    <row r="18" spans="1:7" ht="15.95" customHeight="1" x14ac:dyDescent="0.2">
      <c r="A18" s="127" t="s">
        <v>68</v>
      </c>
      <c r="B18" s="119"/>
      <c r="C18" s="120">
        <f>SUM(C14:C17)</f>
        <v>363492.97</v>
      </c>
      <c r="D18" s="128"/>
      <c r="E18" s="124"/>
      <c r="F18" s="125"/>
      <c r="G18" s="120"/>
    </row>
    <row r="19" spans="1:7" ht="15.95" customHeight="1" x14ac:dyDescent="0.2">
      <c r="A19" s="127"/>
      <c r="B19" s="119"/>
      <c r="C19" s="120"/>
      <c r="D19" s="101"/>
      <c r="E19" s="124"/>
      <c r="F19" s="125"/>
      <c r="G19" s="120"/>
    </row>
    <row r="20" spans="1:7" ht="15.95" customHeight="1" x14ac:dyDescent="0.2">
      <c r="A20" s="127" t="s">
        <v>69</v>
      </c>
      <c r="B20" s="119"/>
      <c r="C20" s="120">
        <f>HZS</f>
        <v>0</v>
      </c>
      <c r="D20" s="101"/>
      <c r="E20" s="124"/>
      <c r="F20" s="125"/>
      <c r="G20" s="120"/>
    </row>
    <row r="21" spans="1:7" ht="15.95" customHeight="1" x14ac:dyDescent="0.2">
      <c r="A21" s="105" t="s">
        <v>70</v>
      </c>
      <c r="B21" s="106"/>
      <c r="C21" s="120">
        <f>C18+C20</f>
        <v>363492.97</v>
      </c>
      <c r="D21" s="101" t="s">
        <v>71</v>
      </c>
      <c r="E21" s="124"/>
      <c r="F21" s="125"/>
      <c r="G21" s="120">
        <f>G22-SUM(G14:G20)</f>
        <v>0</v>
      </c>
    </row>
    <row r="22" spans="1:7" ht="15.95" customHeight="1" thickBot="1" x14ac:dyDescent="0.25">
      <c r="A22" s="101" t="s">
        <v>72</v>
      </c>
      <c r="B22" s="102"/>
      <c r="C22" s="129">
        <f>C21+G22</f>
        <v>394492.97</v>
      </c>
      <c r="D22" s="130" t="s">
        <v>73</v>
      </c>
      <c r="E22" s="131"/>
      <c r="F22" s="132"/>
      <c r="G22" s="120">
        <f>VRN</f>
        <v>31000</v>
      </c>
    </row>
    <row r="23" spans="1:7" x14ac:dyDescent="0.2">
      <c r="A23" s="81" t="s">
        <v>74</v>
      </c>
      <c r="B23" s="83"/>
      <c r="C23" s="133" t="s">
        <v>75</v>
      </c>
      <c r="D23" s="83"/>
      <c r="E23" s="133" t="s">
        <v>76</v>
      </c>
      <c r="F23" s="83"/>
      <c r="G23" s="84"/>
    </row>
    <row r="24" spans="1:7" x14ac:dyDescent="0.2">
      <c r="A24" s="90"/>
      <c r="B24" s="92"/>
      <c r="C24" s="93" t="s">
        <v>77</v>
      </c>
      <c r="D24" s="92"/>
      <c r="E24" s="93" t="s">
        <v>77</v>
      </c>
      <c r="F24" s="92"/>
      <c r="G24" s="94"/>
    </row>
    <row r="25" spans="1:7" x14ac:dyDescent="0.2">
      <c r="A25" s="105" t="s">
        <v>78</v>
      </c>
      <c r="B25" s="134"/>
      <c r="C25" s="107" t="s">
        <v>78</v>
      </c>
      <c r="D25" s="106"/>
      <c r="E25" s="107" t="s">
        <v>78</v>
      </c>
      <c r="F25" s="106"/>
      <c r="G25" s="89"/>
    </row>
    <row r="26" spans="1:7" x14ac:dyDescent="0.2">
      <c r="A26" s="105"/>
      <c r="B26" s="135"/>
      <c r="C26" s="107" t="s">
        <v>79</v>
      </c>
      <c r="D26" s="106"/>
      <c r="E26" s="107" t="s">
        <v>80</v>
      </c>
      <c r="F26" s="106"/>
      <c r="G26" s="89"/>
    </row>
    <row r="27" spans="1:7" x14ac:dyDescent="0.2">
      <c r="A27" s="105"/>
      <c r="B27" s="106"/>
      <c r="C27" s="107"/>
      <c r="D27" s="106"/>
      <c r="E27" s="107"/>
      <c r="F27" s="106"/>
      <c r="G27" s="89"/>
    </row>
    <row r="28" spans="1:7" ht="97.5" customHeight="1" x14ac:dyDescent="0.2">
      <c r="A28" s="105"/>
      <c r="B28" s="106"/>
      <c r="C28" s="107"/>
      <c r="D28" s="106"/>
      <c r="E28" s="107"/>
      <c r="F28" s="106"/>
      <c r="G28" s="89"/>
    </row>
    <row r="29" spans="1:7" x14ac:dyDescent="0.2">
      <c r="A29" s="90" t="s">
        <v>81</v>
      </c>
      <c r="B29" s="92"/>
      <c r="C29" s="136">
        <v>0</v>
      </c>
      <c r="D29" s="92" t="s">
        <v>82</v>
      </c>
      <c r="E29" s="93"/>
      <c r="F29" s="137">
        <f>C22</f>
        <v>394492.97</v>
      </c>
      <c r="G29" s="94"/>
    </row>
    <row r="30" spans="1:7" x14ac:dyDescent="0.2">
      <c r="A30" s="90" t="s">
        <v>81</v>
      </c>
      <c r="B30" s="92"/>
      <c r="C30" s="136">
        <v>15</v>
      </c>
      <c r="D30" s="92" t="s">
        <v>82</v>
      </c>
      <c r="E30" s="93"/>
      <c r="F30" s="137">
        <v>0</v>
      </c>
      <c r="G30" s="94"/>
    </row>
    <row r="31" spans="1:7" x14ac:dyDescent="0.2">
      <c r="A31" s="90" t="s">
        <v>32</v>
      </c>
      <c r="B31" s="92"/>
      <c r="C31" s="136">
        <v>15</v>
      </c>
      <c r="D31" s="92" t="s">
        <v>82</v>
      </c>
      <c r="E31" s="93"/>
      <c r="F31" s="138">
        <f>ROUND(PRODUCT(F30,C31/100),0)</f>
        <v>0</v>
      </c>
      <c r="G31" s="104"/>
    </row>
    <row r="32" spans="1:7" x14ac:dyDescent="0.2">
      <c r="A32" s="90" t="s">
        <v>81</v>
      </c>
      <c r="B32" s="92"/>
      <c r="C32" s="136">
        <v>21</v>
      </c>
      <c r="D32" s="92" t="s">
        <v>82</v>
      </c>
      <c r="E32" s="93"/>
      <c r="F32" s="137">
        <v>0</v>
      </c>
      <c r="G32" s="94"/>
    </row>
    <row r="33" spans="1:8" x14ac:dyDescent="0.2">
      <c r="A33" s="90" t="s">
        <v>32</v>
      </c>
      <c r="B33" s="92"/>
      <c r="C33" s="136">
        <v>21</v>
      </c>
      <c r="D33" s="92" t="s">
        <v>82</v>
      </c>
      <c r="E33" s="93"/>
      <c r="F33" s="138">
        <f>ROUND(PRODUCT(F32,C33/100),0)</f>
        <v>0</v>
      </c>
      <c r="G33" s="104"/>
    </row>
    <row r="34" spans="1:8" s="144" customFormat="1" ht="19.5" customHeight="1" thickBot="1" x14ac:dyDescent="0.3">
      <c r="A34" s="139" t="s">
        <v>83</v>
      </c>
      <c r="B34" s="140"/>
      <c r="C34" s="140"/>
      <c r="D34" s="140"/>
      <c r="E34" s="141"/>
      <c r="F34" s="142">
        <f>ROUND(SUM(F29:F33),0)</f>
        <v>394493</v>
      </c>
      <c r="G34" s="143"/>
    </row>
    <row r="36" spans="1:8" x14ac:dyDescent="0.2">
      <c r="A36" s="145" t="s">
        <v>84</v>
      </c>
      <c r="B36" s="145"/>
      <c r="C36" s="145"/>
      <c r="D36" s="145"/>
      <c r="E36" s="145"/>
      <c r="F36" s="145"/>
      <c r="G36" s="145"/>
      <c r="H36" s="80" t="s">
        <v>85</v>
      </c>
    </row>
    <row r="37" spans="1:8" ht="14.25" customHeight="1" x14ac:dyDescent="0.2">
      <c r="A37" s="145"/>
      <c r="B37" s="357"/>
      <c r="C37" s="357"/>
      <c r="D37" s="357"/>
      <c r="E37" s="357"/>
      <c r="F37" s="357"/>
      <c r="G37" s="357"/>
      <c r="H37" s="80" t="s">
        <v>85</v>
      </c>
    </row>
    <row r="38" spans="1:8" ht="12.75" customHeight="1" x14ac:dyDescent="0.2">
      <c r="A38" s="146"/>
      <c r="B38" s="357"/>
      <c r="C38" s="357"/>
      <c r="D38" s="357"/>
      <c r="E38" s="357"/>
      <c r="F38" s="357"/>
      <c r="G38" s="357"/>
      <c r="H38" s="80" t="s">
        <v>85</v>
      </c>
    </row>
    <row r="39" spans="1:8" x14ac:dyDescent="0.2">
      <c r="A39" s="146"/>
      <c r="B39" s="357"/>
      <c r="C39" s="357"/>
      <c r="D39" s="357"/>
      <c r="E39" s="357"/>
      <c r="F39" s="357"/>
      <c r="G39" s="357"/>
      <c r="H39" s="80" t="s">
        <v>85</v>
      </c>
    </row>
    <row r="40" spans="1:8" x14ac:dyDescent="0.2">
      <c r="A40" s="146"/>
      <c r="B40" s="357"/>
      <c r="C40" s="357"/>
      <c r="D40" s="357"/>
      <c r="E40" s="357"/>
      <c r="F40" s="357"/>
      <c r="G40" s="357"/>
      <c r="H40" s="80" t="s">
        <v>85</v>
      </c>
    </row>
    <row r="41" spans="1:8" x14ac:dyDescent="0.2">
      <c r="A41" s="146"/>
      <c r="B41" s="357"/>
      <c r="C41" s="357"/>
      <c r="D41" s="357"/>
      <c r="E41" s="357"/>
      <c r="F41" s="357"/>
      <c r="G41" s="357"/>
      <c r="H41" s="80" t="s">
        <v>85</v>
      </c>
    </row>
    <row r="42" spans="1:8" x14ac:dyDescent="0.2">
      <c r="A42" s="146"/>
      <c r="B42" s="357"/>
      <c r="C42" s="357"/>
      <c r="D42" s="357"/>
      <c r="E42" s="357"/>
      <c r="F42" s="357"/>
      <c r="G42" s="357"/>
      <c r="H42" s="80" t="s">
        <v>85</v>
      </c>
    </row>
    <row r="43" spans="1:8" x14ac:dyDescent="0.2">
      <c r="A43" s="146"/>
      <c r="B43" s="357"/>
      <c r="C43" s="357"/>
      <c r="D43" s="357"/>
      <c r="E43" s="357"/>
      <c r="F43" s="357"/>
      <c r="G43" s="357"/>
      <c r="H43" s="80" t="s">
        <v>85</v>
      </c>
    </row>
    <row r="44" spans="1:8" x14ac:dyDescent="0.2">
      <c r="A44" s="146"/>
      <c r="B44" s="357"/>
      <c r="C44" s="357"/>
      <c r="D44" s="357"/>
      <c r="E44" s="357"/>
      <c r="F44" s="357"/>
      <c r="G44" s="357"/>
      <c r="H44" s="80" t="s">
        <v>85</v>
      </c>
    </row>
    <row r="45" spans="1:8" ht="3" customHeight="1" x14ac:dyDescent="0.2">
      <c r="A45" s="146"/>
      <c r="B45" s="357"/>
      <c r="C45" s="357"/>
      <c r="D45" s="357"/>
      <c r="E45" s="357"/>
      <c r="F45" s="357"/>
      <c r="G45" s="357"/>
      <c r="H45" s="80" t="s">
        <v>85</v>
      </c>
    </row>
    <row r="46" spans="1:8" x14ac:dyDescent="0.2">
      <c r="B46" s="356"/>
      <c r="C46" s="356"/>
      <c r="D46" s="356"/>
      <c r="E46" s="356"/>
      <c r="F46" s="356"/>
      <c r="G46" s="356"/>
    </row>
    <row r="47" spans="1:8" x14ac:dyDescent="0.2">
      <c r="B47" s="356"/>
      <c r="C47" s="356"/>
      <c r="D47" s="356"/>
      <c r="E47" s="356"/>
      <c r="F47" s="356"/>
      <c r="G47" s="356"/>
    </row>
    <row r="48" spans="1:8" x14ac:dyDescent="0.2">
      <c r="B48" s="356"/>
      <c r="C48" s="356"/>
      <c r="D48" s="356"/>
      <c r="E48" s="356"/>
      <c r="F48" s="356"/>
      <c r="G48" s="356"/>
    </row>
    <row r="49" spans="2:7" x14ac:dyDescent="0.2">
      <c r="B49" s="356"/>
      <c r="C49" s="356"/>
      <c r="D49" s="356"/>
      <c r="E49" s="356"/>
      <c r="F49" s="356"/>
      <c r="G49" s="356"/>
    </row>
    <row r="50" spans="2:7" x14ac:dyDescent="0.2">
      <c r="B50" s="356"/>
      <c r="C50" s="356"/>
      <c r="D50" s="356"/>
      <c r="E50" s="356"/>
      <c r="F50" s="356"/>
      <c r="G50" s="356"/>
    </row>
    <row r="51" spans="2:7" x14ac:dyDescent="0.2">
      <c r="B51" s="356"/>
      <c r="C51" s="356"/>
      <c r="D51" s="356"/>
      <c r="E51" s="356"/>
      <c r="F51" s="356"/>
      <c r="G51" s="356"/>
    </row>
    <row r="52" spans="2:7" x14ac:dyDescent="0.2">
      <c r="B52" s="356"/>
      <c r="C52" s="356"/>
      <c r="D52" s="356"/>
      <c r="E52" s="356"/>
      <c r="F52" s="356"/>
      <c r="G52" s="356"/>
    </row>
    <row r="53" spans="2:7" x14ac:dyDescent="0.2">
      <c r="B53" s="356"/>
      <c r="C53" s="356"/>
      <c r="D53" s="356"/>
      <c r="E53" s="356"/>
      <c r="F53" s="356"/>
      <c r="G53" s="356"/>
    </row>
    <row r="54" spans="2:7" x14ac:dyDescent="0.2">
      <c r="B54" s="356"/>
      <c r="C54" s="356"/>
      <c r="D54" s="356"/>
      <c r="E54" s="356"/>
      <c r="F54" s="356"/>
      <c r="G54" s="356"/>
    </row>
    <row r="55" spans="2:7" x14ac:dyDescent="0.2">
      <c r="B55" s="356"/>
      <c r="C55" s="356"/>
      <c r="D55" s="356"/>
      <c r="E55" s="356"/>
      <c r="F55" s="356"/>
      <c r="G55" s="356"/>
    </row>
  </sheetData>
  <mergeCells count="14">
    <mergeCell ref="B48:G48"/>
    <mergeCell ref="B37:G45"/>
    <mergeCell ref="B47:G47"/>
    <mergeCell ref="B54:G54"/>
    <mergeCell ref="C7:D7"/>
    <mergeCell ref="C8:D8"/>
    <mergeCell ref="E11:G11"/>
    <mergeCell ref="B46:G46"/>
    <mergeCell ref="B55:G55"/>
    <mergeCell ref="B49:G49"/>
    <mergeCell ref="B50:G50"/>
    <mergeCell ref="B51:G51"/>
    <mergeCell ref="B52:G52"/>
    <mergeCell ref="B53:G53"/>
  </mergeCells>
  <phoneticPr fontId="14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H26" sqref="H26:I26"/>
    </sheetView>
  </sheetViews>
  <sheetFormatPr defaultColWidth="8.85546875" defaultRowHeight="12.75" x14ac:dyDescent="0.2"/>
  <cols>
    <col min="1" max="1" width="5.85546875" style="80" customWidth="1"/>
    <col min="2" max="2" width="6.140625" style="80" customWidth="1"/>
    <col min="3" max="3" width="11.42578125" style="80" customWidth="1"/>
    <col min="4" max="4" width="15.85546875" style="80" customWidth="1"/>
    <col min="5" max="5" width="11.28515625" style="80" customWidth="1"/>
    <col min="6" max="6" width="10.85546875" style="80" customWidth="1"/>
    <col min="7" max="7" width="11" style="80" customWidth="1"/>
    <col min="8" max="8" width="11.140625" style="80" customWidth="1"/>
    <col min="9" max="9" width="10.7109375" style="80" customWidth="1"/>
    <col min="10" max="16384" width="8.85546875" style="80"/>
  </cols>
  <sheetData>
    <row r="1" spans="1:9" ht="13.5" thickTop="1" x14ac:dyDescent="0.2">
      <c r="A1" s="365" t="s">
        <v>45</v>
      </c>
      <c r="B1" s="366"/>
      <c r="C1" s="147" t="str">
        <f>CONCATENATE(cislostavby," ",nazevstavby)</f>
        <v xml:space="preserve"> 16024 UJEP ÚL Adaptace vzdělávacího prostředí (č.m. 1.14)</v>
      </c>
      <c r="D1" s="148"/>
      <c r="E1" s="149"/>
      <c r="F1" s="148"/>
      <c r="G1" s="150"/>
      <c r="H1" s="151"/>
      <c r="I1" s="152"/>
    </row>
    <row r="2" spans="1:9" ht="13.5" thickBot="1" x14ac:dyDescent="0.25">
      <c r="A2" s="367" t="s">
        <v>42</v>
      </c>
      <c r="B2" s="368"/>
      <c r="C2" s="369" t="str">
        <f>CONCATENATE(cisloobjektu," ",nazevobjektu)</f>
        <v xml:space="preserve"> DODÁVKA INTERIÉRU Adaptace vzdělávacího prostředí (č.m. 1.14)</v>
      </c>
      <c r="D2" s="370"/>
      <c r="E2" s="370"/>
      <c r="F2" s="370"/>
      <c r="G2" s="370"/>
      <c r="H2" s="370"/>
      <c r="I2" s="371"/>
    </row>
    <row r="3" spans="1:9" ht="13.5" thickTop="1" x14ac:dyDescent="0.2">
      <c r="F3" s="106"/>
    </row>
    <row r="4" spans="1:9" ht="19.5" customHeight="1" x14ac:dyDescent="0.25">
      <c r="A4" s="153" t="s">
        <v>86</v>
      </c>
      <c r="B4" s="78"/>
      <c r="C4" s="78"/>
      <c r="D4" s="78"/>
      <c r="E4" s="154"/>
      <c r="F4" s="78"/>
      <c r="G4" s="78"/>
      <c r="H4" s="78"/>
      <c r="I4" s="78"/>
    </row>
    <row r="5" spans="1:9" ht="13.5" thickBot="1" x14ac:dyDescent="0.25"/>
    <row r="6" spans="1:9" s="106" customFormat="1" ht="13.5" thickBot="1" x14ac:dyDescent="0.25">
      <c r="A6" s="155"/>
      <c r="B6" s="156" t="s">
        <v>87</v>
      </c>
      <c r="C6" s="156"/>
      <c r="D6" s="157"/>
      <c r="E6" s="158" t="s">
        <v>88</v>
      </c>
      <c r="F6" s="159" t="s">
        <v>89</v>
      </c>
      <c r="G6" s="159" t="s">
        <v>90</v>
      </c>
      <c r="H6" s="159" t="s">
        <v>91</v>
      </c>
      <c r="I6" s="160" t="s">
        <v>69</v>
      </c>
    </row>
    <row r="7" spans="1:9" s="106" customFormat="1" x14ac:dyDescent="0.2">
      <c r="A7" s="161" t="str">
        <f>[1]Položky!B7</f>
        <v>3</v>
      </c>
      <c r="B7" s="162" t="str">
        <f>[1]Položky!C7</f>
        <v>Svislé a kompletní konstrukce</v>
      </c>
      <c r="C7" s="163"/>
      <c r="D7" s="164"/>
      <c r="E7" s="165">
        <f>[1]Položky!BA9</f>
        <v>7851.5</v>
      </c>
      <c r="F7" s="166">
        <f>[1]Položky!BB9</f>
        <v>0</v>
      </c>
      <c r="G7" s="166">
        <f>[1]Položky!BC9</f>
        <v>0</v>
      </c>
      <c r="H7" s="166">
        <f>[1]Položky!BD9</f>
        <v>0</v>
      </c>
      <c r="I7" s="167">
        <f>[1]Položky!BE9</f>
        <v>0</v>
      </c>
    </row>
    <row r="8" spans="1:9" s="106" customFormat="1" x14ac:dyDescent="0.2">
      <c r="A8" s="161" t="str">
        <f>[1]Položky!B10</f>
        <v>4</v>
      </c>
      <c r="B8" s="162" t="str">
        <f>[1]Položky!C10</f>
        <v>Vodorovné konstrukce</v>
      </c>
      <c r="C8" s="163"/>
      <c r="D8" s="164"/>
      <c r="E8" s="165">
        <f>'Položky stavba'!G14</f>
        <v>13680</v>
      </c>
      <c r="F8" s="166">
        <f>[1]Položky!BB12</f>
        <v>0</v>
      </c>
      <c r="G8" s="166">
        <f>[1]Položky!BC12</f>
        <v>0</v>
      </c>
      <c r="H8" s="166">
        <f>[1]Položky!BD12</f>
        <v>0</v>
      </c>
      <c r="I8" s="167">
        <f>[1]Položky!BE12</f>
        <v>0</v>
      </c>
    </row>
    <row r="9" spans="1:9" s="106" customFormat="1" x14ac:dyDescent="0.2">
      <c r="A9" s="161" t="str">
        <f>[1]Položky!B13</f>
        <v>61</v>
      </c>
      <c r="B9" s="162" t="str">
        <f>[1]Položky!C13</f>
        <v>Úpravy povrchů vnitřní</v>
      </c>
      <c r="C9" s="163"/>
      <c r="D9" s="164"/>
      <c r="E9" s="165">
        <f>[1]Položky!BA16</f>
        <v>4774</v>
      </c>
      <c r="F9" s="166">
        <f>[1]Položky!BB16</f>
        <v>0</v>
      </c>
      <c r="G9" s="166">
        <f>[1]Položky!BC16</f>
        <v>0</v>
      </c>
      <c r="H9" s="166">
        <f>[1]Položky!BD16</f>
        <v>0</v>
      </c>
      <c r="I9" s="167">
        <f>[1]Položky!BE16</f>
        <v>0</v>
      </c>
    </row>
    <row r="10" spans="1:9" s="106" customFormat="1" x14ac:dyDescent="0.2">
      <c r="A10" s="161" t="str">
        <f>[1]Položky!B17</f>
        <v>96</v>
      </c>
      <c r="B10" s="162" t="str">
        <f>[1]Položky!C17</f>
        <v>Bourání konstrukcí</v>
      </c>
      <c r="C10" s="163"/>
      <c r="D10" s="164"/>
      <c r="E10" s="165">
        <f>[1]Položky!BA19</f>
        <v>1752.75</v>
      </c>
      <c r="F10" s="166">
        <f>[1]Položky!BB19</f>
        <v>0</v>
      </c>
      <c r="G10" s="166">
        <f>[1]Položky!BC19</f>
        <v>0</v>
      </c>
      <c r="H10" s="166">
        <f>[1]Položky!BD19</f>
        <v>0</v>
      </c>
      <c r="I10" s="167">
        <f>[1]Položky!BE19</f>
        <v>0</v>
      </c>
    </row>
    <row r="11" spans="1:9" s="106" customFormat="1" x14ac:dyDescent="0.2">
      <c r="A11" s="161" t="str">
        <f>[1]Položky!B20</f>
        <v>97</v>
      </c>
      <c r="B11" s="162" t="str">
        <f>[1]Položky!C20</f>
        <v>Prorážení otvorů</v>
      </c>
      <c r="C11" s="163"/>
      <c r="D11" s="164"/>
      <c r="E11" s="165">
        <f>[1]Položky!BA24</f>
        <v>10950</v>
      </c>
      <c r="F11" s="166">
        <f>[1]Položky!BB24</f>
        <v>0</v>
      </c>
      <c r="G11" s="166">
        <f>[1]Položky!BC24</f>
        <v>0</v>
      </c>
      <c r="H11" s="166">
        <f>[1]Položky!BD24</f>
        <v>0</v>
      </c>
      <c r="I11" s="167">
        <f>[1]Položky!BE24</f>
        <v>0</v>
      </c>
    </row>
    <row r="12" spans="1:9" s="106" customFormat="1" x14ac:dyDescent="0.2">
      <c r="A12" s="161" t="str">
        <f>[1]Položky!B25</f>
        <v>99</v>
      </c>
      <c r="B12" s="162" t="str">
        <f>[1]Položky!C25</f>
        <v>Staveništní přesun hmot</v>
      </c>
      <c r="C12" s="163"/>
      <c r="D12" s="164"/>
      <c r="E12" s="165">
        <f>[1]Položky!BA27</f>
        <v>1800</v>
      </c>
      <c r="F12" s="166">
        <f>[1]Položky!BB27</f>
        <v>0</v>
      </c>
      <c r="G12" s="166">
        <f>[1]Položky!BC27</f>
        <v>0</v>
      </c>
      <c r="H12" s="166">
        <f>[1]Položky!BD27</f>
        <v>0</v>
      </c>
      <c r="I12" s="167">
        <f>[1]Položky!BE27</f>
        <v>0</v>
      </c>
    </row>
    <row r="13" spans="1:9" s="106" customFormat="1" x14ac:dyDescent="0.2">
      <c r="A13" s="161" t="str">
        <f>[1]Položky!B28</f>
        <v>767</v>
      </c>
      <c r="B13" s="162" t="str">
        <f>[1]Položky!C28</f>
        <v>Konstrukce zámečnické</v>
      </c>
      <c r="C13" s="163"/>
      <c r="D13" s="164"/>
      <c r="E13" s="165">
        <f>[1]Položky!BA30</f>
        <v>0</v>
      </c>
      <c r="F13" s="166">
        <f>[1]Položky!BB30</f>
        <v>3600</v>
      </c>
      <c r="G13" s="166">
        <f>[1]Položky!BC30</f>
        <v>0</v>
      </c>
      <c r="H13" s="166">
        <f>[1]Položky!BD30</f>
        <v>0</v>
      </c>
      <c r="I13" s="167">
        <f>[1]Položky!BE30</f>
        <v>0</v>
      </c>
    </row>
    <row r="14" spans="1:9" s="106" customFormat="1" x14ac:dyDescent="0.2">
      <c r="A14" s="161" t="str">
        <f>[1]Položky!B31</f>
        <v>776</v>
      </c>
      <c r="B14" s="162" t="str">
        <f>[1]Položky!C31</f>
        <v>Podlahy povlakové</v>
      </c>
      <c r="C14" s="163"/>
      <c r="D14" s="164"/>
      <c r="E14" s="165">
        <f>[1]Položky!BA39</f>
        <v>0</v>
      </c>
      <c r="F14" s="166">
        <f>[1]Položky!BB39</f>
        <v>145010.51999999999</v>
      </c>
      <c r="G14" s="166">
        <f>[1]Položky!BC39</f>
        <v>0</v>
      </c>
      <c r="H14" s="166">
        <f>[1]Položky!BD39</f>
        <v>0</v>
      </c>
      <c r="I14" s="167">
        <f>[1]Položky!BE39</f>
        <v>0</v>
      </c>
    </row>
    <row r="15" spans="1:9" s="106" customFormat="1" x14ac:dyDescent="0.2">
      <c r="A15" s="161" t="str">
        <f>[1]Položky!B40</f>
        <v>784</v>
      </c>
      <c r="B15" s="162" t="str">
        <f>[1]Položky!C40</f>
        <v>Malby</v>
      </c>
      <c r="C15" s="163"/>
      <c r="D15" s="164"/>
      <c r="E15" s="165">
        <f>[1]Položky!BA47</f>
        <v>0</v>
      </c>
      <c r="F15" s="166">
        <f>'Položky stavba'!G49</f>
        <v>25405.200000000001</v>
      </c>
      <c r="G15" s="166">
        <f>[1]Položky!BC47</f>
        <v>0</v>
      </c>
      <c r="H15" s="166">
        <f>[1]Položky!BD47</f>
        <v>0</v>
      </c>
      <c r="I15" s="167">
        <f>[1]Položky!BE47</f>
        <v>0</v>
      </c>
    </row>
    <row r="16" spans="1:9" s="106" customFormat="1" ht="13.5" thickBot="1" x14ac:dyDescent="0.25">
      <c r="A16" s="161" t="str">
        <f>[1]Položky!B48</f>
        <v>M22</v>
      </c>
      <c r="B16" s="162" t="str">
        <f>[1]Položky!C48</f>
        <v>Práce elektro</v>
      </c>
      <c r="C16" s="163"/>
      <c r="D16" s="164"/>
      <c r="E16" s="165">
        <f>[1]Položky!BA61</f>
        <v>0</v>
      </c>
      <c r="F16" s="166">
        <f>[1]Položky!BB61</f>
        <v>0</v>
      </c>
      <c r="G16" s="166">
        <f>[1]Položky!BC61</f>
        <v>0</v>
      </c>
      <c r="H16" s="166">
        <f>[1]Položky!BD61</f>
        <v>148669</v>
      </c>
      <c r="I16" s="167">
        <f>[1]Položky!BE61</f>
        <v>0</v>
      </c>
    </row>
    <row r="17" spans="1:57" s="173" customFormat="1" ht="13.5" thickBot="1" x14ac:dyDescent="0.25">
      <c r="A17" s="168"/>
      <c r="B17" s="156" t="s">
        <v>92</v>
      </c>
      <c r="C17" s="156"/>
      <c r="D17" s="169"/>
      <c r="E17" s="170">
        <f>SUM(E7:E16)</f>
        <v>40808.25</v>
      </c>
      <c r="F17" s="171">
        <f>SUM(F7:F16)</f>
        <v>174015.72</v>
      </c>
      <c r="G17" s="171">
        <f>SUM(G7:G16)</f>
        <v>0</v>
      </c>
      <c r="H17" s="171">
        <f>SUM(H7:H16)</f>
        <v>148669</v>
      </c>
      <c r="I17" s="172">
        <f>SUM(I7:I16)</f>
        <v>0</v>
      </c>
    </row>
    <row r="18" spans="1:57" x14ac:dyDescent="0.2">
      <c r="A18" s="163"/>
      <c r="B18" s="163"/>
      <c r="C18" s="163"/>
      <c r="D18" s="163"/>
      <c r="E18" s="163"/>
      <c r="F18" s="163"/>
      <c r="G18" s="163"/>
      <c r="H18" s="163"/>
      <c r="I18" s="163"/>
    </row>
    <row r="19" spans="1:57" ht="19.5" customHeight="1" x14ac:dyDescent="0.25">
      <c r="A19" s="174" t="s">
        <v>93</v>
      </c>
      <c r="B19" s="174"/>
      <c r="C19" s="174"/>
      <c r="D19" s="174"/>
      <c r="E19" s="174"/>
      <c r="F19" s="174"/>
      <c r="G19" s="175"/>
      <c r="H19" s="174"/>
      <c r="I19" s="174"/>
      <c r="BA19" s="108"/>
      <c r="BB19" s="108"/>
      <c r="BC19" s="108"/>
      <c r="BD19" s="108"/>
      <c r="BE19" s="108"/>
    </row>
    <row r="20" spans="1:57" ht="13.5" thickBot="1" x14ac:dyDescent="0.25">
      <c r="A20" s="176"/>
      <c r="B20" s="176"/>
      <c r="C20" s="176"/>
      <c r="D20" s="176"/>
      <c r="E20" s="176"/>
      <c r="F20" s="176"/>
      <c r="G20" s="176"/>
      <c r="H20" s="176"/>
      <c r="I20" s="176"/>
    </row>
    <row r="21" spans="1:57" x14ac:dyDescent="0.2">
      <c r="A21" s="177" t="s">
        <v>94</v>
      </c>
      <c r="B21" s="178"/>
      <c r="C21" s="178"/>
      <c r="D21" s="179"/>
      <c r="E21" s="180" t="s">
        <v>95</v>
      </c>
      <c r="F21" s="181" t="s">
        <v>96</v>
      </c>
      <c r="G21" s="182" t="s">
        <v>97</v>
      </c>
      <c r="H21" s="183"/>
      <c r="I21" s="184" t="s">
        <v>95</v>
      </c>
    </row>
    <row r="22" spans="1:57" x14ac:dyDescent="0.2">
      <c r="A22" s="185" t="s">
        <v>98</v>
      </c>
      <c r="B22" s="186"/>
      <c r="C22" s="186"/>
      <c r="D22" s="187"/>
      <c r="E22" s="188" t="s">
        <v>99</v>
      </c>
      <c r="F22" s="189">
        <v>0</v>
      </c>
      <c r="G22" s="190">
        <f>CHOOSE(BA22+1,HSV+PSV,HSV+PSV+Mont,HSV+PSV+Dodavka+Mont,HSV,PSV,Mont,Dodavka,Mont+Dodavka,0)</f>
        <v>214823.97</v>
      </c>
      <c r="H22" s="191"/>
      <c r="I22" s="192">
        <f>E22+F22*G22/100</f>
        <v>5500</v>
      </c>
      <c r="BA22" s="80">
        <v>0</v>
      </c>
    </row>
    <row r="23" spans="1:57" x14ac:dyDescent="0.2">
      <c r="A23" s="185" t="s">
        <v>100</v>
      </c>
      <c r="B23" s="186"/>
      <c r="C23" s="186"/>
      <c r="D23" s="187"/>
      <c r="E23" s="188" t="s">
        <v>101</v>
      </c>
      <c r="F23" s="189">
        <v>0</v>
      </c>
      <c r="G23" s="190">
        <f>CHOOSE(BA23+1,HSV+PSV,HSV+PSV+Mont,HSV+PSV+Dodavka+Mont,HSV,PSV,Mont,Dodavka,Mont+Dodavka,0)</f>
        <v>214823.97</v>
      </c>
      <c r="H23" s="191"/>
      <c r="I23" s="192">
        <f>E23+F23*G23/100</f>
        <v>6000</v>
      </c>
      <c r="BA23" s="80">
        <v>0</v>
      </c>
    </row>
    <row r="24" spans="1:57" x14ac:dyDescent="0.2">
      <c r="A24" s="185" t="s">
        <v>102</v>
      </c>
      <c r="B24" s="186"/>
      <c r="C24" s="186"/>
      <c r="D24" s="187"/>
      <c r="E24" s="188" t="s">
        <v>103</v>
      </c>
      <c r="F24" s="189">
        <v>0</v>
      </c>
      <c r="G24" s="190">
        <f>CHOOSE(BA24+1,HSV+PSV,HSV+PSV+Mont,HSV+PSV+Dodavka+Mont,HSV,PSV,Mont,Dodavka,Mont+Dodavka,0)</f>
        <v>214823.97</v>
      </c>
      <c r="H24" s="191"/>
      <c r="I24" s="192">
        <f>E24+F24*G24/100</f>
        <v>4500</v>
      </c>
      <c r="BA24" s="80">
        <v>0</v>
      </c>
    </row>
    <row r="25" spans="1:57" x14ac:dyDescent="0.2">
      <c r="A25" s="185" t="s">
        <v>104</v>
      </c>
      <c r="B25" s="186"/>
      <c r="C25" s="186"/>
      <c r="D25" s="187"/>
      <c r="E25" s="188" t="s">
        <v>105</v>
      </c>
      <c r="F25" s="189">
        <v>0</v>
      </c>
      <c r="G25" s="190">
        <f>CHOOSE(BA25+1,HSV+PSV,HSV+PSV+Mont,HSV+PSV+Dodavka+Mont,HSV,PSV,Mont,Dodavka,Mont+Dodavka,0)</f>
        <v>214823.97</v>
      </c>
      <c r="H25" s="191"/>
      <c r="I25" s="192">
        <f>E25+F25*G25/100</f>
        <v>15000</v>
      </c>
      <c r="BA25" s="80">
        <v>0</v>
      </c>
    </row>
    <row r="26" spans="1:57" ht="13.5" thickBot="1" x14ac:dyDescent="0.25">
      <c r="A26" s="193"/>
      <c r="B26" s="194" t="s">
        <v>106</v>
      </c>
      <c r="C26" s="195"/>
      <c r="D26" s="196"/>
      <c r="E26" s="197"/>
      <c r="F26" s="198"/>
      <c r="G26" s="198"/>
      <c r="H26" s="363">
        <f>SUM(I22:I25)</f>
        <v>31000</v>
      </c>
      <c r="I26" s="364"/>
    </row>
    <row r="27" spans="1:57" x14ac:dyDescent="0.2">
      <c r="A27" s="176"/>
      <c r="B27" s="176"/>
      <c r="C27" s="176"/>
      <c r="D27" s="176"/>
      <c r="E27" s="176"/>
      <c r="F27" s="176"/>
      <c r="G27" s="176"/>
      <c r="H27" s="176"/>
      <c r="I27" s="176"/>
    </row>
    <row r="28" spans="1:57" x14ac:dyDescent="0.2">
      <c r="B28" s="173"/>
      <c r="F28" s="199"/>
      <c r="G28" s="200"/>
      <c r="H28" s="200"/>
      <c r="I28" s="201"/>
    </row>
    <row r="29" spans="1:57" x14ac:dyDescent="0.2">
      <c r="F29" s="199"/>
      <c r="G29" s="200"/>
      <c r="H29" s="200"/>
      <c r="I29" s="201"/>
    </row>
    <row r="30" spans="1:57" x14ac:dyDescent="0.2">
      <c r="F30" s="199"/>
      <c r="G30" s="200"/>
      <c r="H30" s="200"/>
      <c r="I30" s="201"/>
    </row>
    <row r="31" spans="1:57" x14ac:dyDescent="0.2">
      <c r="F31" s="199"/>
      <c r="G31" s="200"/>
      <c r="H31" s="200"/>
      <c r="I31" s="201"/>
    </row>
    <row r="32" spans="1:57" x14ac:dyDescent="0.2">
      <c r="F32" s="199"/>
      <c r="G32" s="200"/>
      <c r="H32" s="200"/>
      <c r="I32" s="201"/>
    </row>
    <row r="33" spans="6:9" x14ac:dyDescent="0.2">
      <c r="F33" s="199"/>
      <c r="G33" s="200"/>
      <c r="H33" s="200"/>
      <c r="I33" s="201"/>
    </row>
    <row r="34" spans="6:9" x14ac:dyDescent="0.2">
      <c r="F34" s="199"/>
      <c r="G34" s="200"/>
      <c r="H34" s="200"/>
      <c r="I34" s="201"/>
    </row>
    <row r="35" spans="6:9" x14ac:dyDescent="0.2">
      <c r="F35" s="199"/>
      <c r="G35" s="200"/>
      <c r="H35" s="200"/>
      <c r="I35" s="201"/>
    </row>
    <row r="36" spans="6:9" x14ac:dyDescent="0.2">
      <c r="F36" s="199"/>
      <c r="G36" s="200"/>
      <c r="H36" s="200"/>
      <c r="I36" s="201"/>
    </row>
    <row r="37" spans="6:9" x14ac:dyDescent="0.2">
      <c r="F37" s="199"/>
      <c r="G37" s="200"/>
      <c r="H37" s="200"/>
      <c r="I37" s="201"/>
    </row>
    <row r="38" spans="6:9" x14ac:dyDescent="0.2">
      <c r="F38" s="199"/>
      <c r="G38" s="200"/>
      <c r="H38" s="200"/>
      <c r="I38" s="201"/>
    </row>
    <row r="39" spans="6:9" x14ac:dyDescent="0.2">
      <c r="F39" s="199"/>
      <c r="G39" s="200"/>
      <c r="H39" s="200"/>
      <c r="I39" s="201"/>
    </row>
    <row r="40" spans="6:9" x14ac:dyDescent="0.2">
      <c r="F40" s="199"/>
      <c r="G40" s="200"/>
      <c r="H40" s="200"/>
      <c r="I40" s="201"/>
    </row>
    <row r="41" spans="6:9" x14ac:dyDescent="0.2">
      <c r="F41" s="199"/>
      <c r="G41" s="200"/>
      <c r="H41" s="200"/>
      <c r="I41" s="201"/>
    </row>
    <row r="42" spans="6:9" x14ac:dyDescent="0.2">
      <c r="F42" s="199"/>
      <c r="G42" s="200"/>
      <c r="H42" s="200"/>
      <c r="I42" s="201"/>
    </row>
    <row r="43" spans="6:9" x14ac:dyDescent="0.2">
      <c r="F43" s="199"/>
      <c r="G43" s="200"/>
      <c r="H43" s="200"/>
      <c r="I43" s="201"/>
    </row>
    <row r="44" spans="6:9" x14ac:dyDescent="0.2">
      <c r="F44" s="199"/>
      <c r="G44" s="200"/>
      <c r="H44" s="200"/>
      <c r="I44" s="201"/>
    </row>
    <row r="45" spans="6:9" x14ac:dyDescent="0.2">
      <c r="F45" s="199"/>
      <c r="G45" s="200"/>
      <c r="H45" s="200"/>
      <c r="I45" s="201"/>
    </row>
    <row r="46" spans="6:9" x14ac:dyDescent="0.2">
      <c r="F46" s="199"/>
      <c r="G46" s="200"/>
      <c r="H46" s="200"/>
      <c r="I46" s="201"/>
    </row>
    <row r="47" spans="6:9" x14ac:dyDescent="0.2">
      <c r="F47" s="199"/>
      <c r="G47" s="200"/>
      <c r="H47" s="200"/>
      <c r="I47" s="201"/>
    </row>
    <row r="48" spans="6:9" x14ac:dyDescent="0.2">
      <c r="F48" s="199"/>
      <c r="G48" s="200"/>
      <c r="H48" s="200"/>
      <c r="I48" s="201"/>
    </row>
    <row r="49" spans="6:9" x14ac:dyDescent="0.2">
      <c r="F49" s="199"/>
      <c r="G49" s="200"/>
      <c r="H49" s="200"/>
      <c r="I49" s="201"/>
    </row>
    <row r="50" spans="6:9" x14ac:dyDescent="0.2">
      <c r="F50" s="199"/>
      <c r="G50" s="200"/>
      <c r="H50" s="200"/>
      <c r="I50" s="201"/>
    </row>
    <row r="51" spans="6:9" x14ac:dyDescent="0.2">
      <c r="F51" s="199"/>
      <c r="G51" s="200"/>
      <c r="H51" s="200"/>
      <c r="I51" s="201"/>
    </row>
    <row r="52" spans="6:9" x14ac:dyDescent="0.2">
      <c r="F52" s="199"/>
      <c r="G52" s="200"/>
      <c r="H52" s="200"/>
      <c r="I52" s="201"/>
    </row>
    <row r="53" spans="6:9" x14ac:dyDescent="0.2">
      <c r="F53" s="199"/>
      <c r="G53" s="200"/>
      <c r="H53" s="200"/>
      <c r="I53" s="201"/>
    </row>
    <row r="54" spans="6:9" x14ac:dyDescent="0.2">
      <c r="F54" s="199"/>
      <c r="G54" s="200"/>
      <c r="H54" s="200"/>
      <c r="I54" s="201"/>
    </row>
    <row r="55" spans="6:9" x14ac:dyDescent="0.2">
      <c r="F55" s="199"/>
      <c r="G55" s="200"/>
      <c r="H55" s="200"/>
      <c r="I55" s="201"/>
    </row>
    <row r="56" spans="6:9" x14ac:dyDescent="0.2">
      <c r="F56" s="199"/>
      <c r="G56" s="200"/>
      <c r="H56" s="200"/>
      <c r="I56" s="201"/>
    </row>
    <row r="57" spans="6:9" x14ac:dyDescent="0.2">
      <c r="F57" s="199"/>
      <c r="G57" s="200"/>
      <c r="H57" s="200"/>
      <c r="I57" s="201"/>
    </row>
    <row r="58" spans="6:9" x14ac:dyDescent="0.2">
      <c r="F58" s="199"/>
      <c r="G58" s="200"/>
      <c r="H58" s="200"/>
      <c r="I58" s="201"/>
    </row>
    <row r="59" spans="6:9" x14ac:dyDescent="0.2">
      <c r="F59" s="199"/>
      <c r="G59" s="200"/>
      <c r="H59" s="200"/>
      <c r="I59" s="201"/>
    </row>
    <row r="60" spans="6:9" x14ac:dyDescent="0.2">
      <c r="F60" s="199"/>
      <c r="G60" s="200"/>
      <c r="H60" s="200"/>
      <c r="I60" s="201"/>
    </row>
    <row r="61" spans="6:9" x14ac:dyDescent="0.2">
      <c r="F61" s="199"/>
      <c r="G61" s="200"/>
      <c r="H61" s="200"/>
      <c r="I61" s="201"/>
    </row>
    <row r="62" spans="6:9" x14ac:dyDescent="0.2">
      <c r="F62" s="199"/>
      <c r="G62" s="200"/>
      <c r="H62" s="200"/>
      <c r="I62" s="201"/>
    </row>
    <row r="63" spans="6:9" x14ac:dyDescent="0.2">
      <c r="F63" s="199"/>
      <c r="G63" s="200"/>
      <c r="H63" s="200"/>
      <c r="I63" s="201"/>
    </row>
    <row r="64" spans="6:9" x14ac:dyDescent="0.2">
      <c r="F64" s="199"/>
      <c r="G64" s="200"/>
      <c r="H64" s="200"/>
      <c r="I64" s="201"/>
    </row>
    <row r="65" spans="6:9" x14ac:dyDescent="0.2">
      <c r="F65" s="199"/>
      <c r="G65" s="200"/>
      <c r="H65" s="200"/>
      <c r="I65" s="201"/>
    </row>
    <row r="66" spans="6:9" x14ac:dyDescent="0.2">
      <c r="F66" s="199"/>
      <c r="G66" s="200"/>
      <c r="H66" s="200"/>
      <c r="I66" s="201"/>
    </row>
    <row r="67" spans="6:9" x14ac:dyDescent="0.2">
      <c r="F67" s="199"/>
      <c r="G67" s="200"/>
      <c r="H67" s="200"/>
      <c r="I67" s="201"/>
    </row>
    <row r="68" spans="6:9" x14ac:dyDescent="0.2">
      <c r="F68" s="199"/>
      <c r="G68" s="200"/>
      <c r="H68" s="200"/>
      <c r="I68" s="201"/>
    </row>
    <row r="69" spans="6:9" x14ac:dyDescent="0.2">
      <c r="F69" s="199"/>
      <c r="G69" s="200"/>
      <c r="H69" s="200"/>
      <c r="I69" s="201"/>
    </row>
    <row r="70" spans="6:9" x14ac:dyDescent="0.2">
      <c r="F70" s="199"/>
      <c r="G70" s="200"/>
      <c r="H70" s="200"/>
      <c r="I70" s="201"/>
    </row>
    <row r="71" spans="6:9" x14ac:dyDescent="0.2">
      <c r="F71" s="199"/>
      <c r="G71" s="200"/>
      <c r="H71" s="200"/>
      <c r="I71" s="201"/>
    </row>
    <row r="72" spans="6:9" x14ac:dyDescent="0.2">
      <c r="F72" s="199"/>
      <c r="G72" s="200"/>
      <c r="H72" s="200"/>
      <c r="I72" s="201"/>
    </row>
    <row r="73" spans="6:9" x14ac:dyDescent="0.2">
      <c r="F73" s="199"/>
      <c r="G73" s="200"/>
      <c r="H73" s="200"/>
      <c r="I73" s="201"/>
    </row>
    <row r="74" spans="6:9" x14ac:dyDescent="0.2">
      <c r="F74" s="199"/>
      <c r="G74" s="200"/>
      <c r="H74" s="200"/>
      <c r="I74" s="201"/>
    </row>
    <row r="75" spans="6:9" x14ac:dyDescent="0.2">
      <c r="F75" s="199"/>
      <c r="G75" s="200"/>
      <c r="H75" s="200"/>
      <c r="I75" s="201"/>
    </row>
    <row r="76" spans="6:9" x14ac:dyDescent="0.2">
      <c r="F76" s="199"/>
      <c r="G76" s="200"/>
      <c r="H76" s="200"/>
      <c r="I76" s="201"/>
    </row>
    <row r="77" spans="6:9" x14ac:dyDescent="0.2">
      <c r="F77" s="199"/>
      <c r="G77" s="200"/>
      <c r="H77" s="200"/>
      <c r="I77" s="201"/>
    </row>
  </sheetData>
  <mergeCells count="4">
    <mergeCell ref="H26:I26"/>
    <mergeCell ref="A1:B1"/>
    <mergeCell ref="A2:B2"/>
    <mergeCell ref="C2:I2"/>
  </mergeCells>
  <phoneticPr fontId="14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6"/>
  <sheetViews>
    <sheetView showGridLines="0" showZeros="0" zoomScaleNormal="100" workbookViewId="0">
      <selection activeCell="F47" sqref="F47:G47"/>
    </sheetView>
  </sheetViews>
  <sheetFormatPr defaultRowHeight="12.75" x14ac:dyDescent="0.2"/>
  <cols>
    <col min="1" max="1" width="3.85546875" style="202" customWidth="1"/>
    <col min="2" max="2" width="12" style="202" customWidth="1"/>
    <col min="3" max="3" width="40.42578125" style="202" customWidth="1"/>
    <col min="4" max="4" width="5.5703125" style="202" customWidth="1"/>
    <col min="5" max="5" width="8.5703125" style="242" customWidth="1"/>
    <col min="6" max="6" width="9.85546875" style="202" customWidth="1"/>
    <col min="7" max="7" width="13.85546875" style="202" customWidth="1"/>
    <col min="8" max="16384" width="9.140625" style="202"/>
  </cols>
  <sheetData>
    <row r="1" spans="1:104" ht="15.75" x14ac:dyDescent="0.25">
      <c r="A1" s="372" t="s">
        <v>107</v>
      </c>
      <c r="B1" s="372"/>
      <c r="C1" s="372"/>
      <c r="D1" s="372"/>
      <c r="E1" s="372"/>
      <c r="F1" s="372"/>
      <c r="G1" s="372"/>
    </row>
    <row r="2" spans="1:104" ht="13.5" thickBot="1" x14ac:dyDescent="0.25">
      <c r="A2" s="203"/>
      <c r="B2" s="204"/>
      <c r="C2" s="205"/>
      <c r="D2" s="205"/>
      <c r="E2" s="206"/>
      <c r="F2" s="205"/>
      <c r="G2" s="205"/>
    </row>
    <row r="3" spans="1:104" ht="13.5" thickTop="1" x14ac:dyDescent="0.2">
      <c r="A3" s="373" t="s">
        <v>45</v>
      </c>
      <c r="B3" s="374"/>
      <c r="C3" s="207" t="str">
        <f>CONCATENATE(cislostavby," ",nazevstavby)</f>
        <v xml:space="preserve"> 16024 UJEP ÚL Adaptace vzdělávacího prostředí (č.m. 1.14)</v>
      </c>
      <c r="D3" s="208"/>
      <c r="E3" s="209"/>
      <c r="F3" s="210">
        <f>[1]Rekapitulace!H1</f>
        <v>0</v>
      </c>
      <c r="G3" s="211"/>
    </row>
    <row r="4" spans="1:104" ht="13.5" thickBot="1" x14ac:dyDescent="0.25">
      <c r="A4" s="375" t="s">
        <v>42</v>
      </c>
      <c r="B4" s="376"/>
      <c r="C4" s="377" t="str">
        <f>CONCATENATE(cisloobjektu," ",nazevobjektu)</f>
        <v xml:space="preserve"> DODÁVKA INTERIÉRU Adaptace vzdělávacího prostředí (č.m. 1.14)</v>
      </c>
      <c r="D4" s="370"/>
      <c r="E4" s="370"/>
      <c r="F4" s="370"/>
      <c r="G4" s="371"/>
    </row>
    <row r="5" spans="1:104" ht="13.5" thickTop="1" x14ac:dyDescent="0.2">
      <c r="A5" s="212"/>
      <c r="B5" s="213"/>
      <c r="C5" s="213"/>
      <c r="D5" s="203"/>
      <c r="E5" s="214"/>
      <c r="F5" s="203"/>
      <c r="G5" s="215"/>
    </row>
    <row r="6" spans="1:104" x14ac:dyDescent="0.2">
      <c r="A6" s="216" t="s">
        <v>108</v>
      </c>
      <c r="B6" s="217" t="s">
        <v>109</v>
      </c>
      <c r="C6" s="217" t="s">
        <v>110</v>
      </c>
      <c r="D6" s="217" t="s">
        <v>111</v>
      </c>
      <c r="E6" s="218" t="s">
        <v>112</v>
      </c>
      <c r="F6" s="217" t="s">
        <v>113</v>
      </c>
      <c r="G6" s="219" t="s">
        <v>114</v>
      </c>
    </row>
    <row r="7" spans="1:104" x14ac:dyDescent="0.2">
      <c r="A7" s="220" t="s">
        <v>115</v>
      </c>
      <c r="B7" s="221" t="s">
        <v>116</v>
      </c>
      <c r="C7" s="222" t="s">
        <v>117</v>
      </c>
      <c r="D7" s="223"/>
      <c r="E7" s="224"/>
      <c r="F7" s="224"/>
      <c r="G7" s="225"/>
      <c r="H7" s="226"/>
      <c r="I7" s="226"/>
      <c r="O7" s="227">
        <v>1</v>
      </c>
    </row>
    <row r="8" spans="1:104" x14ac:dyDescent="0.2">
      <c r="A8" s="228">
        <v>1</v>
      </c>
      <c r="B8" s="229" t="s">
        <v>118</v>
      </c>
      <c r="C8" s="230" t="s">
        <v>119</v>
      </c>
      <c r="D8" s="231" t="s">
        <v>120</v>
      </c>
      <c r="E8" s="232">
        <v>20.5</v>
      </c>
      <c r="F8" s="232">
        <v>383</v>
      </c>
      <c r="G8" s="233">
        <f>E8*F8</f>
        <v>7851.5</v>
      </c>
      <c r="O8" s="227">
        <v>2</v>
      </c>
      <c r="AA8" s="202">
        <v>12</v>
      </c>
      <c r="AB8" s="202">
        <v>0</v>
      </c>
      <c r="AC8" s="202">
        <v>1</v>
      </c>
      <c r="AZ8" s="202">
        <v>1</v>
      </c>
      <c r="BA8" s="202">
        <f>IF(AZ8=1,G8,0)</f>
        <v>7851.5</v>
      </c>
      <c r="BB8" s="202">
        <f>IF(AZ8=2,G8,0)</f>
        <v>0</v>
      </c>
      <c r="BC8" s="202">
        <f>IF(AZ8=3,G8,0)</f>
        <v>0</v>
      </c>
      <c r="BD8" s="202">
        <f>IF(AZ8=4,G8,0)</f>
        <v>0</v>
      </c>
      <c r="BE8" s="202">
        <f>IF(AZ8=5,G8,0)</f>
        <v>0</v>
      </c>
      <c r="CZ8" s="202">
        <v>2.198E-2</v>
      </c>
    </row>
    <row r="9" spans="1:104" x14ac:dyDescent="0.2">
      <c r="A9" s="234"/>
      <c r="B9" s="235" t="s">
        <v>121</v>
      </c>
      <c r="C9" s="236" t="str">
        <f>CONCATENATE(B7," ",C7)</f>
        <v>3 Svislé a kompletní konstrukce</v>
      </c>
      <c r="D9" s="234"/>
      <c r="E9" s="237"/>
      <c r="F9" s="237"/>
      <c r="G9" s="238">
        <f>SUM(G7:G8)</f>
        <v>7851.5</v>
      </c>
      <c r="O9" s="227">
        <v>4</v>
      </c>
      <c r="BA9" s="239">
        <f>SUM(BA7:BA8)</f>
        <v>7851.5</v>
      </c>
      <c r="BB9" s="239">
        <f>SUM(BB7:BB8)</f>
        <v>0</v>
      </c>
      <c r="BC9" s="239">
        <f>SUM(BC7:BC8)</f>
        <v>0</v>
      </c>
      <c r="BD9" s="239">
        <f>SUM(BD7:BD8)</f>
        <v>0</v>
      </c>
      <c r="BE9" s="239">
        <f>SUM(BE7:BE8)</f>
        <v>0</v>
      </c>
    </row>
    <row r="10" spans="1:104" x14ac:dyDescent="0.2">
      <c r="A10" s="220" t="s">
        <v>115</v>
      </c>
      <c r="B10" s="221" t="s">
        <v>122</v>
      </c>
      <c r="C10" s="222" t="s">
        <v>123</v>
      </c>
      <c r="D10" s="223"/>
      <c r="E10" s="224"/>
      <c r="F10" s="224"/>
      <c r="G10" s="225"/>
      <c r="H10" s="226"/>
      <c r="I10" s="226"/>
      <c r="O10" s="227">
        <v>1</v>
      </c>
    </row>
    <row r="11" spans="1:104" x14ac:dyDescent="0.2">
      <c r="A11" s="228">
        <v>2</v>
      </c>
      <c r="B11" s="229" t="s">
        <v>124</v>
      </c>
      <c r="C11" s="230" t="s">
        <v>125</v>
      </c>
      <c r="D11" s="231" t="s">
        <v>126</v>
      </c>
      <c r="E11" s="232">
        <v>1</v>
      </c>
      <c r="F11" s="232">
        <v>9500</v>
      </c>
      <c r="G11" s="233">
        <f>E11*F11</f>
        <v>9500</v>
      </c>
      <c r="O11" s="227">
        <v>2</v>
      </c>
      <c r="AA11" s="202">
        <v>12</v>
      </c>
      <c r="AB11" s="202">
        <v>0</v>
      </c>
      <c r="AC11" s="202">
        <v>2</v>
      </c>
      <c r="AZ11" s="202">
        <v>1</v>
      </c>
      <c r="BA11" s="202">
        <f>IF(AZ11=1,G11,0)</f>
        <v>9500</v>
      </c>
      <c r="BB11" s="202">
        <f>IF(AZ11=2,G11,0)</f>
        <v>0</v>
      </c>
      <c r="BC11" s="202">
        <f>IF(AZ11=3,G11,0)</f>
        <v>0</v>
      </c>
      <c r="BD11" s="202">
        <f>IF(AZ11=4,G11,0)</f>
        <v>0</v>
      </c>
      <c r="BE11" s="202">
        <f>IF(AZ11=5,G11,0)</f>
        <v>0</v>
      </c>
      <c r="CZ11" s="202">
        <v>1.12E-2</v>
      </c>
    </row>
    <row r="12" spans="1:104" x14ac:dyDescent="0.2">
      <c r="A12" s="228"/>
      <c r="B12" s="229"/>
      <c r="C12" s="230" t="s">
        <v>192</v>
      </c>
      <c r="D12" s="231" t="s">
        <v>142</v>
      </c>
      <c r="E12" s="232">
        <v>1</v>
      </c>
      <c r="F12" s="232">
        <v>2800</v>
      </c>
      <c r="G12" s="233">
        <f>E12*F12</f>
        <v>2800</v>
      </c>
      <c r="O12" s="227"/>
    </row>
    <row r="13" spans="1:104" x14ac:dyDescent="0.2">
      <c r="A13" s="228"/>
      <c r="B13" s="229"/>
      <c r="C13" s="230" t="s">
        <v>193</v>
      </c>
      <c r="D13" s="231" t="s">
        <v>142</v>
      </c>
      <c r="E13" s="232">
        <v>3</v>
      </c>
      <c r="F13" s="232">
        <v>460</v>
      </c>
      <c r="G13" s="233">
        <f>E13*F13</f>
        <v>1380</v>
      </c>
      <c r="O13" s="227"/>
    </row>
    <row r="14" spans="1:104" x14ac:dyDescent="0.2">
      <c r="A14" s="234"/>
      <c r="B14" s="235" t="s">
        <v>121</v>
      </c>
      <c r="C14" s="236" t="str">
        <f>CONCATENATE(B10," ",C10)</f>
        <v>4 Vodorovné konstrukce</v>
      </c>
      <c r="D14" s="234"/>
      <c r="E14" s="237"/>
      <c r="F14" s="237"/>
      <c r="G14" s="238">
        <f>SUM(G10:G13)</f>
        <v>13680</v>
      </c>
      <c r="O14" s="227">
        <v>4</v>
      </c>
      <c r="BA14" s="239">
        <f>SUM(BA10:BA11)</f>
        <v>9500</v>
      </c>
      <c r="BB14" s="239">
        <f>SUM(BB10:BB11)</f>
        <v>0</v>
      </c>
      <c r="BC14" s="239">
        <f>SUM(BC10:BC11)</f>
        <v>0</v>
      </c>
      <c r="BD14" s="239">
        <f>SUM(BD10:BD11)</f>
        <v>0</v>
      </c>
      <c r="BE14" s="239">
        <f>SUM(BE10:BE11)</f>
        <v>0</v>
      </c>
    </row>
    <row r="15" spans="1:104" x14ac:dyDescent="0.2">
      <c r="A15" s="220" t="s">
        <v>115</v>
      </c>
      <c r="B15" s="221" t="s">
        <v>127</v>
      </c>
      <c r="C15" s="222" t="s">
        <v>128</v>
      </c>
      <c r="D15" s="223"/>
      <c r="E15" s="224"/>
      <c r="F15" s="224"/>
      <c r="G15" s="225"/>
      <c r="H15" s="226"/>
      <c r="I15" s="226"/>
      <c r="O15" s="227">
        <v>1</v>
      </c>
    </row>
    <row r="16" spans="1:104" x14ac:dyDescent="0.2">
      <c r="A16" s="228">
        <v>3</v>
      </c>
      <c r="B16" s="229" t="s">
        <v>129</v>
      </c>
      <c r="C16" s="230" t="s">
        <v>130</v>
      </c>
      <c r="D16" s="231" t="s">
        <v>131</v>
      </c>
      <c r="E16" s="232">
        <v>14</v>
      </c>
      <c r="F16" s="232">
        <v>147</v>
      </c>
      <c r="G16" s="233">
        <f>E16*F16</f>
        <v>2058</v>
      </c>
      <c r="O16" s="227">
        <v>2</v>
      </c>
      <c r="AA16" s="202">
        <v>12</v>
      </c>
      <c r="AB16" s="202">
        <v>0</v>
      </c>
      <c r="AC16" s="202">
        <v>3</v>
      </c>
      <c r="AZ16" s="202">
        <v>1</v>
      </c>
      <c r="BA16" s="202">
        <f>IF(AZ16=1,G16,0)</f>
        <v>2058</v>
      </c>
      <c r="BB16" s="202">
        <f>IF(AZ16=2,G16,0)</f>
        <v>0</v>
      </c>
      <c r="BC16" s="202">
        <f>IF(AZ16=3,G16,0)</f>
        <v>0</v>
      </c>
      <c r="BD16" s="202">
        <f>IF(AZ16=4,G16,0)</f>
        <v>0</v>
      </c>
      <c r="BE16" s="202">
        <f>IF(AZ16=5,G16,0)</f>
        <v>0</v>
      </c>
      <c r="CZ16" s="202">
        <v>1.7330000000000002E-2</v>
      </c>
    </row>
    <row r="17" spans="1:104" x14ac:dyDescent="0.2">
      <c r="A17" s="228">
        <v>4</v>
      </c>
      <c r="B17" s="229" t="s">
        <v>129</v>
      </c>
      <c r="C17" s="230" t="s">
        <v>132</v>
      </c>
      <c r="D17" s="231" t="s">
        <v>131</v>
      </c>
      <c r="E17" s="232">
        <v>14</v>
      </c>
      <c r="F17" s="232">
        <v>194</v>
      </c>
      <c r="G17" s="233">
        <f>E17*F17</f>
        <v>2716</v>
      </c>
      <c r="O17" s="227">
        <v>2</v>
      </c>
      <c r="AA17" s="202">
        <v>12</v>
      </c>
      <c r="AB17" s="202">
        <v>0</v>
      </c>
      <c r="AC17" s="202">
        <v>4</v>
      </c>
      <c r="AZ17" s="202">
        <v>1</v>
      </c>
      <c r="BA17" s="202">
        <f>IF(AZ17=1,G17,0)</f>
        <v>2716</v>
      </c>
      <c r="BB17" s="202">
        <f>IF(AZ17=2,G17,0)</f>
        <v>0</v>
      </c>
      <c r="BC17" s="202">
        <f>IF(AZ17=3,G17,0)</f>
        <v>0</v>
      </c>
      <c r="BD17" s="202">
        <f>IF(AZ17=4,G17,0)</f>
        <v>0</v>
      </c>
      <c r="BE17" s="202">
        <f>IF(AZ17=5,G17,0)</f>
        <v>0</v>
      </c>
      <c r="CZ17" s="202">
        <v>1.7330000000000002E-2</v>
      </c>
    </row>
    <row r="18" spans="1:104" x14ac:dyDescent="0.2">
      <c r="A18" s="234"/>
      <c r="B18" s="235" t="s">
        <v>121</v>
      </c>
      <c r="C18" s="236" t="str">
        <f>CONCATENATE(B15," ",C15)</f>
        <v>61 Úpravy povrchů vnitřní</v>
      </c>
      <c r="D18" s="234"/>
      <c r="E18" s="237"/>
      <c r="F18" s="237"/>
      <c r="G18" s="238">
        <f>SUM(G15:G17)</f>
        <v>4774</v>
      </c>
      <c r="O18" s="227">
        <v>4</v>
      </c>
      <c r="BA18" s="239">
        <f>SUM(BA15:BA17)</f>
        <v>4774</v>
      </c>
      <c r="BB18" s="239">
        <f>SUM(BB15:BB17)</f>
        <v>0</v>
      </c>
      <c r="BC18" s="239">
        <f>SUM(BC15:BC17)</f>
        <v>0</v>
      </c>
      <c r="BD18" s="239">
        <f>SUM(BD15:BD17)</f>
        <v>0</v>
      </c>
      <c r="BE18" s="239">
        <f>SUM(BE15:BE17)</f>
        <v>0</v>
      </c>
    </row>
    <row r="19" spans="1:104" x14ac:dyDescent="0.2">
      <c r="A19" s="220" t="s">
        <v>115</v>
      </c>
      <c r="B19" s="221" t="s">
        <v>133</v>
      </c>
      <c r="C19" s="222" t="s">
        <v>134</v>
      </c>
      <c r="D19" s="223"/>
      <c r="E19" s="224"/>
      <c r="F19" s="224"/>
      <c r="G19" s="225"/>
      <c r="H19" s="226"/>
      <c r="I19" s="226"/>
      <c r="O19" s="227">
        <v>1</v>
      </c>
    </row>
    <row r="20" spans="1:104" x14ac:dyDescent="0.2">
      <c r="A20" s="228">
        <v>5</v>
      </c>
      <c r="B20" s="229" t="s">
        <v>135</v>
      </c>
      <c r="C20" s="230" t="s">
        <v>136</v>
      </c>
      <c r="D20" s="231" t="s">
        <v>120</v>
      </c>
      <c r="E20" s="232">
        <v>20.5</v>
      </c>
      <c r="F20" s="232">
        <v>85.5</v>
      </c>
      <c r="G20" s="233">
        <f>E20*F20</f>
        <v>1752.75</v>
      </c>
      <c r="O20" s="227">
        <v>2</v>
      </c>
      <c r="AA20" s="202">
        <v>12</v>
      </c>
      <c r="AB20" s="202">
        <v>0</v>
      </c>
      <c r="AC20" s="202">
        <v>5</v>
      </c>
      <c r="AZ20" s="202">
        <v>1</v>
      </c>
      <c r="BA20" s="202">
        <f>IF(AZ20=1,G20,0)</f>
        <v>1752.75</v>
      </c>
      <c r="BB20" s="202">
        <f>IF(AZ20=2,G20,0)</f>
        <v>0</v>
      </c>
      <c r="BC20" s="202">
        <f>IF(AZ20=3,G20,0)</f>
        <v>0</v>
      </c>
      <c r="BD20" s="202">
        <f>IF(AZ20=4,G20,0)</f>
        <v>0</v>
      </c>
      <c r="BE20" s="202">
        <f>IF(AZ20=5,G20,0)</f>
        <v>0</v>
      </c>
      <c r="CZ20" s="202">
        <v>3.3E-4</v>
      </c>
    </row>
    <row r="21" spans="1:104" x14ac:dyDescent="0.2">
      <c r="A21" s="234"/>
      <c r="B21" s="235" t="s">
        <v>121</v>
      </c>
      <c r="C21" s="236" t="str">
        <f>CONCATENATE(B19," ",C19)</f>
        <v>96 Bourání konstrukcí</v>
      </c>
      <c r="D21" s="234"/>
      <c r="E21" s="237"/>
      <c r="F21" s="237"/>
      <c r="G21" s="238">
        <f>SUM(G19:G20)</f>
        <v>1752.75</v>
      </c>
      <c r="O21" s="227">
        <v>4</v>
      </c>
      <c r="BA21" s="239">
        <f>SUM(BA19:BA20)</f>
        <v>1752.75</v>
      </c>
      <c r="BB21" s="239">
        <f>SUM(BB19:BB20)</f>
        <v>0</v>
      </c>
      <c r="BC21" s="239">
        <f>SUM(BC19:BC20)</f>
        <v>0</v>
      </c>
      <c r="BD21" s="239">
        <f>SUM(BD19:BD20)</f>
        <v>0</v>
      </c>
      <c r="BE21" s="239">
        <f>SUM(BE19:BE20)</f>
        <v>0</v>
      </c>
    </row>
    <row r="22" spans="1:104" x14ac:dyDescent="0.2">
      <c r="A22" s="220" t="s">
        <v>115</v>
      </c>
      <c r="B22" s="221" t="s">
        <v>137</v>
      </c>
      <c r="C22" s="222" t="s">
        <v>138</v>
      </c>
      <c r="D22" s="223"/>
      <c r="E22" s="224"/>
      <c r="F22" s="224"/>
      <c r="G22" s="225"/>
      <c r="H22" s="226"/>
      <c r="I22" s="226"/>
      <c r="O22" s="227">
        <v>1</v>
      </c>
    </row>
    <row r="23" spans="1:104" x14ac:dyDescent="0.2">
      <c r="A23" s="228">
        <v>6</v>
      </c>
      <c r="B23" s="229" t="s">
        <v>139</v>
      </c>
      <c r="C23" s="230" t="s">
        <v>140</v>
      </c>
      <c r="D23" s="231" t="s">
        <v>131</v>
      </c>
      <c r="E23" s="232">
        <v>14</v>
      </c>
      <c r="F23" s="232">
        <v>540</v>
      </c>
      <c r="G23" s="233">
        <f>E23*F23</f>
        <v>7560</v>
      </c>
      <c r="O23" s="227">
        <v>2</v>
      </c>
      <c r="AA23" s="202">
        <v>12</v>
      </c>
      <c r="AB23" s="202">
        <v>0</v>
      </c>
      <c r="AC23" s="202">
        <v>6</v>
      </c>
      <c r="AZ23" s="202">
        <v>1</v>
      </c>
      <c r="BA23" s="202">
        <f>IF(AZ23=1,G23,0)</f>
        <v>7560</v>
      </c>
      <c r="BB23" s="202">
        <f>IF(AZ23=2,G23,0)</f>
        <v>0</v>
      </c>
      <c r="BC23" s="202">
        <f>IF(AZ23=3,G23,0)</f>
        <v>0</v>
      </c>
      <c r="BD23" s="202">
        <f>IF(AZ23=4,G23,0)</f>
        <v>0</v>
      </c>
      <c r="BE23" s="202">
        <f>IF(AZ23=5,G23,0)</f>
        <v>0</v>
      </c>
      <c r="CZ23" s="202">
        <v>4.8999999999999998E-4</v>
      </c>
    </row>
    <row r="24" spans="1:104" x14ac:dyDescent="0.2">
      <c r="A24" s="228">
        <v>7</v>
      </c>
      <c r="B24" s="229" t="s">
        <v>139</v>
      </c>
      <c r="C24" s="230" t="s">
        <v>141</v>
      </c>
      <c r="D24" s="231" t="s">
        <v>142</v>
      </c>
      <c r="E24" s="232">
        <v>4</v>
      </c>
      <c r="F24" s="232">
        <v>780</v>
      </c>
      <c r="G24" s="233">
        <f>E24*F24</f>
        <v>3120</v>
      </c>
      <c r="O24" s="227">
        <v>2</v>
      </c>
      <c r="AA24" s="202">
        <v>12</v>
      </c>
      <c r="AB24" s="202">
        <v>0</v>
      </c>
      <c r="AC24" s="202">
        <v>7</v>
      </c>
      <c r="AZ24" s="202">
        <v>1</v>
      </c>
      <c r="BA24" s="202">
        <f>IF(AZ24=1,G24,0)</f>
        <v>3120</v>
      </c>
      <c r="BB24" s="202">
        <f>IF(AZ24=2,G24,0)</f>
        <v>0</v>
      </c>
      <c r="BC24" s="202">
        <f>IF(AZ24=3,G24,0)</f>
        <v>0</v>
      </c>
      <c r="BD24" s="202">
        <f>IF(AZ24=4,G24,0)</f>
        <v>0</v>
      </c>
      <c r="BE24" s="202">
        <f>IF(AZ24=5,G24,0)</f>
        <v>0</v>
      </c>
      <c r="CZ24" s="202">
        <v>4.8999999999999998E-4</v>
      </c>
    </row>
    <row r="25" spans="1:104" ht="22.5" x14ac:dyDescent="0.2">
      <c r="A25" s="228">
        <v>8</v>
      </c>
      <c r="B25" s="229" t="s">
        <v>139</v>
      </c>
      <c r="C25" s="230" t="s">
        <v>143</v>
      </c>
      <c r="D25" s="231" t="s">
        <v>142</v>
      </c>
      <c r="E25" s="232">
        <v>5</v>
      </c>
      <c r="F25" s="232">
        <v>54</v>
      </c>
      <c r="G25" s="233">
        <f>E25*F25</f>
        <v>270</v>
      </c>
      <c r="O25" s="227">
        <v>2</v>
      </c>
      <c r="AA25" s="202">
        <v>12</v>
      </c>
      <c r="AB25" s="202">
        <v>0</v>
      </c>
      <c r="AC25" s="202">
        <v>8</v>
      </c>
      <c r="AZ25" s="202">
        <v>1</v>
      </c>
      <c r="BA25" s="202">
        <f>IF(AZ25=1,G25,0)</f>
        <v>270</v>
      </c>
      <c r="BB25" s="202">
        <f>IF(AZ25=2,G25,0)</f>
        <v>0</v>
      </c>
      <c r="BC25" s="202">
        <f>IF(AZ25=3,G25,0)</f>
        <v>0</v>
      </c>
      <c r="BD25" s="202">
        <f>IF(AZ25=4,G25,0)</f>
        <v>0</v>
      </c>
      <c r="BE25" s="202">
        <f>IF(AZ25=5,G25,0)</f>
        <v>0</v>
      </c>
      <c r="CZ25" s="202">
        <v>4.8999999999999998E-4</v>
      </c>
    </row>
    <row r="26" spans="1:104" x14ac:dyDescent="0.2">
      <c r="A26" s="234"/>
      <c r="B26" s="235" t="s">
        <v>121</v>
      </c>
      <c r="C26" s="236" t="str">
        <f>CONCATENATE(B22," ",C22)</f>
        <v>97 Prorážení otvorů</v>
      </c>
      <c r="D26" s="234"/>
      <c r="E26" s="237"/>
      <c r="F26" s="237"/>
      <c r="G26" s="238">
        <f>SUM(G22:G25)</f>
        <v>10950</v>
      </c>
      <c r="O26" s="227">
        <v>4</v>
      </c>
      <c r="BA26" s="239">
        <f>SUM(BA22:BA25)</f>
        <v>10950</v>
      </c>
      <c r="BB26" s="239">
        <f>SUM(BB22:BB25)</f>
        <v>0</v>
      </c>
      <c r="BC26" s="239">
        <f>SUM(BC22:BC25)</f>
        <v>0</v>
      </c>
      <c r="BD26" s="239">
        <f>SUM(BD22:BD25)</f>
        <v>0</v>
      </c>
      <c r="BE26" s="239">
        <f>SUM(BE22:BE25)</f>
        <v>0</v>
      </c>
    </row>
    <row r="27" spans="1:104" x14ac:dyDescent="0.2">
      <c r="A27" s="220" t="s">
        <v>115</v>
      </c>
      <c r="B27" s="221" t="s">
        <v>144</v>
      </c>
      <c r="C27" s="222" t="s">
        <v>145</v>
      </c>
      <c r="D27" s="223"/>
      <c r="E27" s="224"/>
      <c r="F27" s="224"/>
      <c r="G27" s="225"/>
      <c r="H27" s="226"/>
      <c r="I27" s="226"/>
      <c r="O27" s="227">
        <v>1</v>
      </c>
    </row>
    <row r="28" spans="1:104" x14ac:dyDescent="0.2">
      <c r="A28" s="228">
        <v>9</v>
      </c>
      <c r="B28" s="229" t="s">
        <v>146</v>
      </c>
      <c r="C28" s="230" t="s">
        <v>147</v>
      </c>
      <c r="D28" s="231" t="s">
        <v>126</v>
      </c>
      <c r="E28" s="232">
        <v>1</v>
      </c>
      <c r="F28" s="232">
        <v>1800</v>
      </c>
      <c r="G28" s="233">
        <f>E28*F28</f>
        <v>1800</v>
      </c>
      <c r="O28" s="227">
        <v>2</v>
      </c>
      <c r="AA28" s="202">
        <v>12</v>
      </c>
      <c r="AB28" s="202">
        <v>0</v>
      </c>
      <c r="AC28" s="202">
        <v>9</v>
      </c>
      <c r="AZ28" s="202">
        <v>1</v>
      </c>
      <c r="BA28" s="202">
        <f>IF(AZ28=1,G28,0)</f>
        <v>1800</v>
      </c>
      <c r="BB28" s="202">
        <f>IF(AZ28=2,G28,0)</f>
        <v>0</v>
      </c>
      <c r="BC28" s="202">
        <f>IF(AZ28=3,G28,0)</f>
        <v>0</v>
      </c>
      <c r="BD28" s="202">
        <f>IF(AZ28=4,G28,0)</f>
        <v>0</v>
      </c>
      <c r="BE28" s="202">
        <f>IF(AZ28=5,G28,0)</f>
        <v>0</v>
      </c>
      <c r="CZ28" s="202">
        <v>0</v>
      </c>
    </row>
    <row r="29" spans="1:104" x14ac:dyDescent="0.2">
      <c r="A29" s="234"/>
      <c r="B29" s="235" t="s">
        <v>121</v>
      </c>
      <c r="C29" s="236" t="str">
        <f>CONCATENATE(B27," ",C27)</f>
        <v>99 Staveništní přesun hmot</v>
      </c>
      <c r="D29" s="234"/>
      <c r="E29" s="237"/>
      <c r="F29" s="237"/>
      <c r="G29" s="238">
        <f>SUM(G27:G28)</f>
        <v>1800</v>
      </c>
      <c r="O29" s="227">
        <v>4</v>
      </c>
      <c r="BA29" s="239">
        <f>SUM(BA27:BA28)</f>
        <v>1800</v>
      </c>
      <c r="BB29" s="239">
        <f>SUM(BB27:BB28)</f>
        <v>0</v>
      </c>
      <c r="BC29" s="239">
        <f>SUM(BC27:BC28)</f>
        <v>0</v>
      </c>
      <c r="BD29" s="239">
        <f>SUM(BD27:BD28)</f>
        <v>0</v>
      </c>
      <c r="BE29" s="239">
        <f>SUM(BE27:BE28)</f>
        <v>0</v>
      </c>
    </row>
    <row r="30" spans="1:104" x14ac:dyDescent="0.2">
      <c r="A30" s="220" t="s">
        <v>115</v>
      </c>
      <c r="B30" s="221" t="s">
        <v>148</v>
      </c>
      <c r="C30" s="222" t="s">
        <v>149</v>
      </c>
      <c r="D30" s="223"/>
      <c r="E30" s="224"/>
      <c r="F30" s="224"/>
      <c r="G30" s="225"/>
      <c r="H30" s="226"/>
      <c r="I30" s="226"/>
      <c r="O30" s="227">
        <v>1</v>
      </c>
    </row>
    <row r="31" spans="1:104" x14ac:dyDescent="0.2">
      <c r="A31" s="228">
        <v>10</v>
      </c>
      <c r="B31" s="229" t="s">
        <v>150</v>
      </c>
      <c r="C31" s="230" t="s">
        <v>151</v>
      </c>
      <c r="D31" s="231" t="s">
        <v>126</v>
      </c>
      <c r="E31" s="232">
        <v>1</v>
      </c>
      <c r="F31" s="232">
        <v>3600</v>
      </c>
      <c r="G31" s="233">
        <f>E31*F31</f>
        <v>3600</v>
      </c>
      <c r="O31" s="227">
        <v>2</v>
      </c>
      <c r="AA31" s="202">
        <v>12</v>
      </c>
      <c r="AB31" s="202">
        <v>0</v>
      </c>
      <c r="AC31" s="202">
        <v>10</v>
      </c>
      <c r="AZ31" s="202">
        <v>2</v>
      </c>
      <c r="BA31" s="202">
        <f>IF(AZ31=1,G31,0)</f>
        <v>0</v>
      </c>
      <c r="BB31" s="202">
        <f>IF(AZ31=2,G31,0)</f>
        <v>3600</v>
      </c>
      <c r="BC31" s="202">
        <f>IF(AZ31=3,G31,0)</f>
        <v>0</v>
      </c>
      <c r="BD31" s="202">
        <f>IF(AZ31=4,G31,0)</f>
        <v>0</v>
      </c>
      <c r="BE31" s="202">
        <f>IF(AZ31=5,G31,0)</f>
        <v>0</v>
      </c>
      <c r="CZ31" s="202">
        <v>6.0000000000000002E-5</v>
      </c>
    </row>
    <row r="32" spans="1:104" x14ac:dyDescent="0.2">
      <c r="A32" s="234"/>
      <c r="B32" s="235" t="s">
        <v>121</v>
      </c>
      <c r="C32" s="236" t="str">
        <f>CONCATENATE(B30," ",C30)</f>
        <v>767 Konstrukce zámečnické</v>
      </c>
      <c r="D32" s="234"/>
      <c r="E32" s="237"/>
      <c r="F32" s="237"/>
      <c r="G32" s="238">
        <f>SUM(G30:G31)</f>
        <v>3600</v>
      </c>
      <c r="O32" s="227">
        <v>4</v>
      </c>
      <c r="BA32" s="239">
        <f>SUM(BA30:BA31)</f>
        <v>0</v>
      </c>
      <c r="BB32" s="239">
        <f>SUM(BB30:BB31)</f>
        <v>3600</v>
      </c>
      <c r="BC32" s="239">
        <f>SUM(BC30:BC31)</f>
        <v>0</v>
      </c>
      <c r="BD32" s="239">
        <f>SUM(BD30:BD31)</f>
        <v>0</v>
      </c>
      <c r="BE32" s="239">
        <f>SUM(BE30:BE31)</f>
        <v>0</v>
      </c>
    </row>
    <row r="33" spans="1:104" x14ac:dyDescent="0.2">
      <c r="A33" s="220" t="s">
        <v>115</v>
      </c>
      <c r="B33" s="221" t="s">
        <v>152</v>
      </c>
      <c r="C33" s="222" t="s">
        <v>153</v>
      </c>
      <c r="D33" s="223"/>
      <c r="E33" s="224"/>
      <c r="F33" s="224"/>
      <c r="G33" s="225"/>
      <c r="H33" s="226"/>
      <c r="I33" s="226"/>
      <c r="O33" s="227">
        <v>1</v>
      </c>
    </row>
    <row r="34" spans="1:104" x14ac:dyDescent="0.2">
      <c r="A34" s="228">
        <v>11</v>
      </c>
      <c r="B34" s="229" t="s">
        <v>154</v>
      </c>
      <c r="C34" s="230" t="s">
        <v>155</v>
      </c>
      <c r="D34" s="231" t="s">
        <v>120</v>
      </c>
      <c r="E34" s="232">
        <v>108</v>
      </c>
      <c r="F34" s="232">
        <v>62.5</v>
      </c>
      <c r="G34" s="233">
        <f t="shared" ref="G34:G40" si="0">E34*F34</f>
        <v>6750</v>
      </c>
      <c r="O34" s="227">
        <v>2</v>
      </c>
      <c r="AA34" s="202">
        <v>12</v>
      </c>
      <c r="AB34" s="202">
        <v>0</v>
      </c>
      <c r="AC34" s="202">
        <v>11</v>
      </c>
      <c r="AZ34" s="202">
        <v>2</v>
      </c>
      <c r="BA34" s="202">
        <f t="shared" ref="BA34:BA40" si="1">IF(AZ34=1,G34,0)</f>
        <v>0</v>
      </c>
      <c r="BB34" s="202">
        <f t="shared" ref="BB34:BB40" si="2">IF(AZ34=2,G34,0)</f>
        <v>6750</v>
      </c>
      <c r="BC34" s="202">
        <f t="shared" ref="BC34:BC40" si="3">IF(AZ34=3,G34,0)</f>
        <v>0</v>
      </c>
      <c r="BD34" s="202">
        <f t="shared" ref="BD34:BD40" si="4">IF(AZ34=4,G34,0)</f>
        <v>0</v>
      </c>
      <c r="BE34" s="202">
        <f t="shared" ref="BE34:BE40" si="5">IF(AZ34=5,G34,0)</f>
        <v>0</v>
      </c>
      <c r="CZ34" s="202">
        <v>0</v>
      </c>
    </row>
    <row r="35" spans="1:104" x14ac:dyDescent="0.2">
      <c r="A35" s="228">
        <v>12</v>
      </c>
      <c r="B35" s="229" t="s">
        <v>156</v>
      </c>
      <c r="C35" s="230" t="s">
        <v>157</v>
      </c>
      <c r="D35" s="231" t="s">
        <v>131</v>
      </c>
      <c r="E35" s="232">
        <v>44.2</v>
      </c>
      <c r="F35" s="232">
        <v>8.6</v>
      </c>
      <c r="G35" s="233">
        <f t="shared" si="0"/>
        <v>380.12</v>
      </c>
      <c r="O35" s="227">
        <v>2</v>
      </c>
      <c r="AA35" s="202">
        <v>12</v>
      </c>
      <c r="AB35" s="202">
        <v>0</v>
      </c>
      <c r="AC35" s="202">
        <v>12</v>
      </c>
      <c r="AZ35" s="202">
        <v>2</v>
      </c>
      <c r="BA35" s="202">
        <f t="shared" si="1"/>
        <v>0</v>
      </c>
      <c r="BB35" s="202">
        <f t="shared" si="2"/>
        <v>380.12</v>
      </c>
      <c r="BC35" s="202">
        <f t="shared" si="3"/>
        <v>0</v>
      </c>
      <c r="BD35" s="202">
        <f t="shared" si="4"/>
        <v>0</v>
      </c>
      <c r="BE35" s="202">
        <f t="shared" si="5"/>
        <v>0</v>
      </c>
      <c r="CZ35" s="202">
        <v>0</v>
      </c>
    </row>
    <row r="36" spans="1:104" x14ac:dyDescent="0.2">
      <c r="A36" s="228">
        <v>13</v>
      </c>
      <c r="B36" s="229" t="s">
        <v>158</v>
      </c>
      <c r="C36" s="230" t="s">
        <v>159</v>
      </c>
      <c r="D36" s="231" t="s">
        <v>120</v>
      </c>
      <c r="E36" s="232">
        <v>108</v>
      </c>
      <c r="F36" s="232">
        <v>188</v>
      </c>
      <c r="G36" s="233">
        <f t="shared" si="0"/>
        <v>20304</v>
      </c>
      <c r="O36" s="227">
        <v>2</v>
      </c>
      <c r="AA36" s="202">
        <v>12</v>
      </c>
      <c r="AB36" s="202">
        <v>0</v>
      </c>
      <c r="AC36" s="202">
        <v>13</v>
      </c>
      <c r="AZ36" s="202">
        <v>2</v>
      </c>
      <c r="BA36" s="202">
        <f t="shared" si="1"/>
        <v>0</v>
      </c>
      <c r="BB36" s="202">
        <f t="shared" si="2"/>
        <v>20304</v>
      </c>
      <c r="BC36" s="202">
        <f t="shared" si="3"/>
        <v>0</v>
      </c>
      <c r="BD36" s="202">
        <f t="shared" si="4"/>
        <v>0</v>
      </c>
      <c r="BE36" s="202">
        <f t="shared" si="5"/>
        <v>0</v>
      </c>
      <c r="CZ36" s="202">
        <v>0</v>
      </c>
    </row>
    <row r="37" spans="1:104" x14ac:dyDescent="0.2">
      <c r="A37" s="228">
        <v>14</v>
      </c>
      <c r="B37" s="229" t="s">
        <v>158</v>
      </c>
      <c r="C37" s="230" t="s">
        <v>160</v>
      </c>
      <c r="D37" s="231" t="s">
        <v>120</v>
      </c>
      <c r="E37" s="232">
        <v>108</v>
      </c>
      <c r="F37" s="232">
        <v>24.6</v>
      </c>
      <c r="G37" s="233">
        <f t="shared" si="0"/>
        <v>2656.8</v>
      </c>
      <c r="O37" s="227">
        <v>2</v>
      </c>
      <c r="AA37" s="202">
        <v>12</v>
      </c>
      <c r="AB37" s="202">
        <v>0</v>
      </c>
      <c r="AC37" s="202">
        <v>14</v>
      </c>
      <c r="AZ37" s="202">
        <v>2</v>
      </c>
      <c r="BA37" s="202">
        <f t="shared" si="1"/>
        <v>0</v>
      </c>
      <c r="BB37" s="202">
        <f t="shared" si="2"/>
        <v>2656.8</v>
      </c>
      <c r="BC37" s="202">
        <f t="shared" si="3"/>
        <v>0</v>
      </c>
      <c r="BD37" s="202">
        <f t="shared" si="4"/>
        <v>0</v>
      </c>
      <c r="BE37" s="202">
        <f t="shared" si="5"/>
        <v>0</v>
      </c>
      <c r="CZ37" s="202">
        <v>0</v>
      </c>
    </row>
    <row r="38" spans="1:104" x14ac:dyDescent="0.2">
      <c r="A38" s="228">
        <v>15</v>
      </c>
      <c r="B38" s="229" t="s">
        <v>161</v>
      </c>
      <c r="C38" s="230" t="s">
        <v>162</v>
      </c>
      <c r="D38" s="231" t="s">
        <v>120</v>
      </c>
      <c r="E38" s="232">
        <v>108</v>
      </c>
      <c r="F38" s="232">
        <v>113</v>
      </c>
      <c r="G38" s="233">
        <f t="shared" si="0"/>
        <v>12204</v>
      </c>
      <c r="O38" s="227">
        <v>2</v>
      </c>
      <c r="AA38" s="202">
        <v>12</v>
      </c>
      <c r="AB38" s="202">
        <v>0</v>
      </c>
      <c r="AC38" s="202">
        <v>15</v>
      </c>
      <c r="AZ38" s="202">
        <v>2</v>
      </c>
      <c r="BA38" s="202">
        <f t="shared" si="1"/>
        <v>0</v>
      </c>
      <c r="BB38" s="202">
        <f t="shared" si="2"/>
        <v>12204</v>
      </c>
      <c r="BC38" s="202">
        <f t="shared" si="3"/>
        <v>0</v>
      </c>
      <c r="BD38" s="202">
        <f t="shared" si="4"/>
        <v>0</v>
      </c>
      <c r="BE38" s="202">
        <f t="shared" si="5"/>
        <v>0</v>
      </c>
      <c r="CZ38" s="202">
        <v>3.6000000000000002E-4</v>
      </c>
    </row>
    <row r="39" spans="1:104" x14ac:dyDescent="0.2">
      <c r="A39" s="228">
        <v>16</v>
      </c>
      <c r="B39" s="229" t="s">
        <v>163</v>
      </c>
      <c r="C39" s="230" t="s">
        <v>164</v>
      </c>
      <c r="D39" s="231" t="s">
        <v>131</v>
      </c>
      <c r="E39" s="232">
        <v>44.2</v>
      </c>
      <c r="F39" s="232">
        <v>118</v>
      </c>
      <c r="G39" s="233">
        <f t="shared" si="0"/>
        <v>5215.6000000000004</v>
      </c>
      <c r="O39" s="227">
        <v>2</v>
      </c>
      <c r="AA39" s="202">
        <v>12</v>
      </c>
      <c r="AB39" s="202">
        <v>0</v>
      </c>
      <c r="AC39" s="202">
        <v>16</v>
      </c>
      <c r="AZ39" s="202">
        <v>2</v>
      </c>
      <c r="BA39" s="202">
        <f t="shared" si="1"/>
        <v>0</v>
      </c>
      <c r="BB39" s="202">
        <f t="shared" si="2"/>
        <v>5215.6000000000004</v>
      </c>
      <c r="BC39" s="202">
        <f t="shared" si="3"/>
        <v>0</v>
      </c>
      <c r="BD39" s="202">
        <f t="shared" si="4"/>
        <v>0</v>
      </c>
      <c r="BE39" s="202">
        <f t="shared" si="5"/>
        <v>0</v>
      </c>
      <c r="CZ39" s="202">
        <v>1.9000000000000001E-4</v>
      </c>
    </row>
    <row r="40" spans="1:104" x14ac:dyDescent="0.2">
      <c r="A40" s="228">
        <v>17</v>
      </c>
      <c r="B40" s="229" t="s">
        <v>163</v>
      </c>
      <c r="C40" s="230" t="s">
        <v>165</v>
      </c>
      <c r="D40" s="231" t="s">
        <v>131</v>
      </c>
      <c r="E40" s="232">
        <v>125</v>
      </c>
      <c r="F40" s="232">
        <v>780</v>
      </c>
      <c r="G40" s="233">
        <f t="shared" si="0"/>
        <v>97500</v>
      </c>
      <c r="O40" s="227">
        <v>2</v>
      </c>
      <c r="AA40" s="202">
        <v>12</v>
      </c>
      <c r="AB40" s="202">
        <v>0</v>
      </c>
      <c r="AC40" s="202">
        <v>17</v>
      </c>
      <c r="AZ40" s="202">
        <v>2</v>
      </c>
      <c r="BA40" s="202">
        <f t="shared" si="1"/>
        <v>0</v>
      </c>
      <c r="BB40" s="202">
        <f t="shared" si="2"/>
        <v>97500</v>
      </c>
      <c r="BC40" s="202">
        <f t="shared" si="3"/>
        <v>0</v>
      </c>
      <c r="BD40" s="202">
        <f t="shared" si="4"/>
        <v>0</v>
      </c>
      <c r="BE40" s="202">
        <f t="shared" si="5"/>
        <v>0</v>
      </c>
      <c r="CZ40" s="202">
        <v>1.9000000000000001E-4</v>
      </c>
    </row>
    <row r="41" spans="1:104" x14ac:dyDescent="0.2">
      <c r="A41" s="234"/>
      <c r="B41" s="235" t="s">
        <v>121</v>
      </c>
      <c r="C41" s="236" t="str">
        <f>CONCATENATE(B33," ",C33)</f>
        <v>776 Podlahy povlakové</v>
      </c>
      <c r="D41" s="234"/>
      <c r="E41" s="237"/>
      <c r="F41" s="237"/>
      <c r="G41" s="238">
        <f>SUM(G33:G40)</f>
        <v>145010.51999999999</v>
      </c>
      <c r="O41" s="227">
        <v>4</v>
      </c>
      <c r="BA41" s="239">
        <f>SUM(BA33:BA40)</f>
        <v>0</v>
      </c>
      <c r="BB41" s="239">
        <f>SUM(BB33:BB40)</f>
        <v>145010.51999999999</v>
      </c>
      <c r="BC41" s="239">
        <f>SUM(BC33:BC40)</f>
        <v>0</v>
      </c>
      <c r="BD41" s="239">
        <f>SUM(BD33:BD40)</f>
        <v>0</v>
      </c>
      <c r="BE41" s="239">
        <f>SUM(BE33:BE40)</f>
        <v>0</v>
      </c>
    </row>
    <row r="42" spans="1:104" x14ac:dyDescent="0.2">
      <c r="A42" s="220" t="s">
        <v>115</v>
      </c>
      <c r="B42" s="221" t="s">
        <v>166</v>
      </c>
      <c r="C42" s="222" t="s">
        <v>167</v>
      </c>
      <c r="D42" s="223"/>
      <c r="E42" s="224"/>
      <c r="F42" s="224"/>
      <c r="G42" s="225"/>
      <c r="H42" s="226"/>
      <c r="I42" s="226"/>
      <c r="O42" s="227">
        <v>1</v>
      </c>
    </row>
    <row r="43" spans="1:104" x14ac:dyDescent="0.2">
      <c r="A43" s="228">
        <v>18</v>
      </c>
      <c r="B43" s="229" t="s">
        <v>168</v>
      </c>
      <c r="C43" s="230" t="s">
        <v>169</v>
      </c>
      <c r="D43" s="231" t="s">
        <v>120</v>
      </c>
      <c r="E43" s="232">
        <v>108</v>
      </c>
      <c r="F43" s="232">
        <v>22</v>
      </c>
      <c r="G43" s="233">
        <f t="shared" ref="G43:G48" si="6">E43*F43</f>
        <v>2376</v>
      </c>
      <c r="O43" s="227">
        <v>2</v>
      </c>
      <c r="AA43" s="202">
        <v>12</v>
      </c>
      <c r="AB43" s="202">
        <v>0</v>
      </c>
      <c r="AC43" s="202">
        <v>18</v>
      </c>
      <c r="AZ43" s="202">
        <v>2</v>
      </c>
      <c r="BA43" s="202">
        <f t="shared" ref="BA43:BA48" si="7">IF(AZ43=1,G43,0)</f>
        <v>0</v>
      </c>
      <c r="BB43" s="202">
        <f t="shared" ref="BB43:BB48" si="8">IF(AZ43=2,G43,0)</f>
        <v>2376</v>
      </c>
      <c r="BC43" s="202">
        <f t="shared" ref="BC43:BC48" si="9">IF(AZ43=3,G43,0)</f>
        <v>0</v>
      </c>
      <c r="BD43" s="202">
        <f t="shared" ref="BD43:BD48" si="10">IF(AZ43=4,G43,0)</f>
        <v>0</v>
      </c>
      <c r="BE43" s="202">
        <f t="shared" ref="BE43:BE48" si="11">IF(AZ43=5,G43,0)</f>
        <v>0</v>
      </c>
      <c r="CZ43" s="202">
        <v>2.5000000000000001E-4</v>
      </c>
    </row>
    <row r="44" spans="1:104" x14ac:dyDescent="0.2">
      <c r="A44" s="228">
        <v>19</v>
      </c>
      <c r="B44" s="229" t="s">
        <v>168</v>
      </c>
      <c r="C44" s="230" t="s">
        <v>170</v>
      </c>
      <c r="D44" s="231" t="s">
        <v>120</v>
      </c>
      <c r="E44" s="232">
        <v>98.56</v>
      </c>
      <c r="F44" s="232">
        <v>22</v>
      </c>
      <c r="G44" s="233">
        <f t="shared" si="6"/>
        <v>2168.3200000000002</v>
      </c>
      <c r="O44" s="227">
        <v>2</v>
      </c>
      <c r="AA44" s="202">
        <v>12</v>
      </c>
      <c r="AB44" s="202">
        <v>0</v>
      </c>
      <c r="AC44" s="202">
        <v>19</v>
      </c>
      <c r="AZ44" s="202">
        <v>2</v>
      </c>
      <c r="BA44" s="202">
        <f t="shared" si="7"/>
        <v>0</v>
      </c>
      <c r="BB44" s="202">
        <f t="shared" si="8"/>
        <v>2168.3200000000002</v>
      </c>
      <c r="BC44" s="202">
        <f t="shared" si="9"/>
        <v>0</v>
      </c>
      <c r="BD44" s="202">
        <f t="shared" si="10"/>
        <v>0</v>
      </c>
      <c r="BE44" s="202">
        <f t="shared" si="11"/>
        <v>0</v>
      </c>
      <c r="CZ44" s="202">
        <v>2.5000000000000001E-4</v>
      </c>
    </row>
    <row r="45" spans="1:104" x14ac:dyDescent="0.2">
      <c r="A45" s="228">
        <v>20</v>
      </c>
      <c r="B45" s="229" t="s">
        <v>171</v>
      </c>
      <c r="C45" s="230" t="s">
        <v>172</v>
      </c>
      <c r="D45" s="231" t="s">
        <v>120</v>
      </c>
      <c r="E45" s="232">
        <v>108</v>
      </c>
      <c r="F45" s="232">
        <v>58</v>
      </c>
      <c r="G45" s="233">
        <f t="shared" si="6"/>
        <v>6264</v>
      </c>
      <c r="O45" s="227">
        <v>2</v>
      </c>
      <c r="AA45" s="202">
        <v>12</v>
      </c>
      <c r="AB45" s="202">
        <v>0</v>
      </c>
      <c r="AC45" s="202">
        <v>20</v>
      </c>
      <c r="AZ45" s="202">
        <v>2</v>
      </c>
      <c r="BA45" s="202">
        <f t="shared" si="7"/>
        <v>0</v>
      </c>
      <c r="BB45" s="202">
        <f t="shared" si="8"/>
        <v>6264</v>
      </c>
      <c r="BC45" s="202">
        <f t="shared" si="9"/>
        <v>0</v>
      </c>
      <c r="BD45" s="202">
        <f t="shared" si="10"/>
        <v>0</v>
      </c>
      <c r="BE45" s="202">
        <f t="shared" si="11"/>
        <v>0</v>
      </c>
      <c r="CZ45" s="202">
        <v>3.2000000000000003E-4</v>
      </c>
    </row>
    <row r="46" spans="1:104" x14ac:dyDescent="0.2">
      <c r="A46" s="228">
        <v>21</v>
      </c>
      <c r="B46" s="229" t="s">
        <v>171</v>
      </c>
      <c r="C46" s="230" t="s">
        <v>173</v>
      </c>
      <c r="D46" s="231" t="s">
        <v>120</v>
      </c>
      <c r="E46" s="232">
        <v>78.06</v>
      </c>
      <c r="F46" s="232">
        <v>98</v>
      </c>
      <c r="G46" s="233">
        <f t="shared" si="6"/>
        <v>7649.88</v>
      </c>
      <c r="O46" s="227">
        <v>2</v>
      </c>
      <c r="AA46" s="202">
        <v>12</v>
      </c>
      <c r="AB46" s="202">
        <v>0</v>
      </c>
      <c r="AC46" s="202">
        <v>21</v>
      </c>
      <c r="AZ46" s="202">
        <v>2</v>
      </c>
      <c r="BA46" s="202">
        <f t="shared" si="7"/>
        <v>0</v>
      </c>
      <c r="BB46" s="202">
        <f t="shared" si="8"/>
        <v>7649.88</v>
      </c>
      <c r="BC46" s="202">
        <f t="shared" si="9"/>
        <v>0</v>
      </c>
      <c r="BD46" s="202">
        <f t="shared" si="10"/>
        <v>0</v>
      </c>
      <c r="BE46" s="202">
        <f t="shared" si="11"/>
        <v>0</v>
      </c>
      <c r="CZ46" s="202">
        <v>1.7000000000000001E-4</v>
      </c>
    </row>
    <row r="47" spans="1:104" x14ac:dyDescent="0.2">
      <c r="A47" s="228">
        <v>22</v>
      </c>
      <c r="B47" s="229" t="s">
        <v>171</v>
      </c>
      <c r="C47" s="230" t="s">
        <v>198</v>
      </c>
      <c r="D47" s="231" t="s">
        <v>120</v>
      </c>
      <c r="E47" s="232">
        <v>20.5</v>
      </c>
      <c r="F47" s="232">
        <v>254</v>
      </c>
      <c r="G47" s="233">
        <f t="shared" si="6"/>
        <v>5207</v>
      </c>
      <c r="O47" s="227">
        <v>2</v>
      </c>
      <c r="AA47" s="202">
        <v>12</v>
      </c>
      <c r="AB47" s="202">
        <v>0</v>
      </c>
      <c r="AC47" s="202">
        <v>22</v>
      </c>
      <c r="AZ47" s="202">
        <v>2</v>
      </c>
      <c r="BA47" s="202">
        <f t="shared" si="7"/>
        <v>0</v>
      </c>
      <c r="BB47" s="202">
        <f t="shared" si="8"/>
        <v>5207</v>
      </c>
      <c r="BC47" s="202">
        <f t="shared" si="9"/>
        <v>0</v>
      </c>
      <c r="BD47" s="202">
        <f t="shared" si="10"/>
        <v>0</v>
      </c>
      <c r="BE47" s="202">
        <f t="shared" si="11"/>
        <v>0</v>
      </c>
      <c r="CZ47" s="202">
        <v>1.7000000000000001E-4</v>
      </c>
    </row>
    <row r="48" spans="1:104" x14ac:dyDescent="0.2">
      <c r="A48" s="228">
        <v>23</v>
      </c>
      <c r="B48" s="229" t="s">
        <v>171</v>
      </c>
      <c r="C48" s="230" t="s">
        <v>174</v>
      </c>
      <c r="D48" s="231" t="s">
        <v>175</v>
      </c>
      <c r="E48" s="232">
        <v>6</v>
      </c>
      <c r="F48" s="232">
        <v>290</v>
      </c>
      <c r="G48" s="233">
        <f t="shared" si="6"/>
        <v>1740</v>
      </c>
      <c r="O48" s="227">
        <v>2</v>
      </c>
      <c r="AA48" s="202">
        <v>12</v>
      </c>
      <c r="AB48" s="202">
        <v>0</v>
      </c>
      <c r="AC48" s="202">
        <v>23</v>
      </c>
      <c r="AZ48" s="202">
        <v>2</v>
      </c>
      <c r="BA48" s="202">
        <f t="shared" si="7"/>
        <v>0</v>
      </c>
      <c r="BB48" s="202">
        <f t="shared" si="8"/>
        <v>1740</v>
      </c>
      <c r="BC48" s="202">
        <f t="shared" si="9"/>
        <v>0</v>
      </c>
      <c r="BD48" s="202">
        <f t="shared" si="10"/>
        <v>0</v>
      </c>
      <c r="BE48" s="202">
        <f t="shared" si="11"/>
        <v>0</v>
      </c>
      <c r="CZ48" s="202">
        <v>3.2000000000000003E-4</v>
      </c>
    </row>
    <row r="49" spans="1:104" x14ac:dyDescent="0.2">
      <c r="A49" s="234"/>
      <c r="B49" s="235" t="s">
        <v>121</v>
      </c>
      <c r="C49" s="236" t="str">
        <f>CONCATENATE(B42," ",C42)</f>
        <v>784 Malby</v>
      </c>
      <c r="D49" s="234"/>
      <c r="E49" s="237"/>
      <c r="F49" s="237"/>
      <c r="G49" s="238">
        <f>SUM(G42:G48)</f>
        <v>25405.200000000001</v>
      </c>
      <c r="O49" s="227">
        <v>4</v>
      </c>
      <c r="BA49" s="239">
        <f>SUM(BA42:BA48)</f>
        <v>0</v>
      </c>
      <c r="BB49" s="239">
        <f>SUM(BB42:BB48)</f>
        <v>25405.200000000001</v>
      </c>
      <c r="BC49" s="239">
        <f>SUM(BC42:BC48)</f>
        <v>0</v>
      </c>
      <c r="BD49" s="239">
        <f>SUM(BD42:BD48)</f>
        <v>0</v>
      </c>
      <c r="BE49" s="239">
        <f>SUM(BE42:BE48)</f>
        <v>0</v>
      </c>
    </row>
    <row r="50" spans="1:104" x14ac:dyDescent="0.2">
      <c r="A50" s="220" t="s">
        <v>115</v>
      </c>
      <c r="B50" s="221" t="s">
        <v>176</v>
      </c>
      <c r="C50" s="222" t="s">
        <v>177</v>
      </c>
      <c r="D50" s="223"/>
      <c r="E50" s="224"/>
      <c r="F50" s="224"/>
      <c r="G50" s="225"/>
      <c r="H50" s="226"/>
      <c r="I50" s="226"/>
      <c r="O50" s="227">
        <v>1</v>
      </c>
    </row>
    <row r="51" spans="1:104" x14ac:dyDescent="0.2">
      <c r="A51" s="228">
        <v>24</v>
      </c>
      <c r="B51" s="229" t="s">
        <v>178</v>
      </c>
      <c r="C51" s="230" t="s">
        <v>179</v>
      </c>
      <c r="D51" s="231" t="s">
        <v>142</v>
      </c>
      <c r="E51" s="232">
        <v>27</v>
      </c>
      <c r="F51" s="232">
        <v>55</v>
      </c>
      <c r="G51" s="233">
        <f t="shared" ref="G51:G62" si="12">E51*F51</f>
        <v>1485</v>
      </c>
      <c r="O51" s="227">
        <v>2</v>
      </c>
      <c r="AA51" s="202">
        <v>12</v>
      </c>
      <c r="AB51" s="202">
        <v>0</v>
      </c>
      <c r="AC51" s="202">
        <v>24</v>
      </c>
      <c r="AZ51" s="202">
        <v>4</v>
      </c>
      <c r="BA51" s="202">
        <f t="shared" ref="BA51:BA62" si="13">IF(AZ51=1,G51,0)</f>
        <v>0</v>
      </c>
      <c r="BB51" s="202">
        <f t="shared" ref="BB51:BB62" si="14">IF(AZ51=2,G51,0)</f>
        <v>0</v>
      </c>
      <c r="BC51" s="202">
        <f t="shared" ref="BC51:BC62" si="15">IF(AZ51=3,G51,0)</f>
        <v>0</v>
      </c>
      <c r="BD51" s="202">
        <f t="shared" ref="BD51:BD62" si="16">IF(AZ51=4,G51,0)</f>
        <v>1485</v>
      </c>
      <c r="BE51" s="202">
        <f t="shared" ref="BE51:BE62" si="17">IF(AZ51=5,G51,0)</f>
        <v>0</v>
      </c>
      <c r="CZ51" s="202">
        <v>0</v>
      </c>
    </row>
    <row r="52" spans="1:104" x14ac:dyDescent="0.2">
      <c r="A52" s="228">
        <v>25</v>
      </c>
      <c r="B52" s="229" t="s">
        <v>178</v>
      </c>
      <c r="C52" s="230" t="s">
        <v>180</v>
      </c>
      <c r="D52" s="231" t="s">
        <v>142</v>
      </c>
      <c r="E52" s="232">
        <v>24</v>
      </c>
      <c r="F52" s="232">
        <v>85</v>
      </c>
      <c r="G52" s="233">
        <f t="shared" si="12"/>
        <v>2040</v>
      </c>
      <c r="O52" s="227">
        <v>2</v>
      </c>
      <c r="AA52" s="202">
        <v>12</v>
      </c>
      <c r="AB52" s="202">
        <v>0</v>
      </c>
      <c r="AC52" s="202">
        <v>25</v>
      </c>
      <c r="AZ52" s="202">
        <v>4</v>
      </c>
      <c r="BA52" s="202">
        <f t="shared" si="13"/>
        <v>0</v>
      </c>
      <c r="BB52" s="202">
        <f t="shared" si="14"/>
        <v>0</v>
      </c>
      <c r="BC52" s="202">
        <f t="shared" si="15"/>
        <v>0</v>
      </c>
      <c r="BD52" s="202">
        <f t="shared" si="16"/>
        <v>2040</v>
      </c>
      <c r="BE52" s="202">
        <f t="shared" si="17"/>
        <v>0</v>
      </c>
      <c r="CZ52" s="202">
        <v>0</v>
      </c>
    </row>
    <row r="53" spans="1:104" ht="22.5" x14ac:dyDescent="0.2">
      <c r="A53" s="228">
        <v>26</v>
      </c>
      <c r="B53" s="229" t="s">
        <v>178</v>
      </c>
      <c r="C53" s="230" t="s">
        <v>181</v>
      </c>
      <c r="D53" s="231" t="s">
        <v>131</v>
      </c>
      <c r="E53" s="232">
        <v>25</v>
      </c>
      <c r="F53" s="232">
        <v>70</v>
      </c>
      <c r="G53" s="233">
        <f t="shared" si="12"/>
        <v>1750</v>
      </c>
      <c r="O53" s="227">
        <v>2</v>
      </c>
      <c r="AA53" s="202">
        <v>12</v>
      </c>
      <c r="AB53" s="202">
        <v>0</v>
      </c>
      <c r="AC53" s="202">
        <v>26</v>
      </c>
      <c r="AZ53" s="202">
        <v>4</v>
      </c>
      <c r="BA53" s="202">
        <f t="shared" si="13"/>
        <v>0</v>
      </c>
      <c r="BB53" s="202">
        <f t="shared" si="14"/>
        <v>0</v>
      </c>
      <c r="BC53" s="202">
        <f t="shared" si="15"/>
        <v>0</v>
      </c>
      <c r="BD53" s="202">
        <f t="shared" si="16"/>
        <v>1750</v>
      </c>
      <c r="BE53" s="202">
        <f t="shared" si="17"/>
        <v>0</v>
      </c>
      <c r="CZ53" s="202">
        <v>0</v>
      </c>
    </row>
    <row r="54" spans="1:104" ht="22.5" x14ac:dyDescent="0.2">
      <c r="A54" s="228">
        <v>27</v>
      </c>
      <c r="B54" s="229" t="s">
        <v>178</v>
      </c>
      <c r="C54" s="230" t="s">
        <v>182</v>
      </c>
      <c r="D54" s="231" t="s">
        <v>131</v>
      </c>
      <c r="E54" s="232">
        <v>14</v>
      </c>
      <c r="F54" s="232">
        <v>106</v>
      </c>
      <c r="G54" s="233">
        <f t="shared" si="12"/>
        <v>1484</v>
      </c>
      <c r="O54" s="227">
        <v>2</v>
      </c>
      <c r="AA54" s="202">
        <v>12</v>
      </c>
      <c r="AB54" s="202">
        <v>0</v>
      </c>
      <c r="AC54" s="202">
        <v>27</v>
      </c>
      <c r="AZ54" s="202">
        <v>4</v>
      </c>
      <c r="BA54" s="202">
        <f t="shared" si="13"/>
        <v>0</v>
      </c>
      <c r="BB54" s="202">
        <f t="shared" si="14"/>
        <v>0</v>
      </c>
      <c r="BC54" s="202">
        <f t="shared" si="15"/>
        <v>0</v>
      </c>
      <c r="BD54" s="202">
        <f t="shared" si="16"/>
        <v>1484</v>
      </c>
      <c r="BE54" s="202">
        <f t="shared" si="17"/>
        <v>0</v>
      </c>
      <c r="CZ54" s="202">
        <v>0</v>
      </c>
    </row>
    <row r="55" spans="1:104" x14ac:dyDescent="0.2">
      <c r="A55" s="228">
        <v>28</v>
      </c>
      <c r="B55" s="229" t="s">
        <v>178</v>
      </c>
      <c r="C55" s="230" t="s">
        <v>183</v>
      </c>
      <c r="D55" s="231" t="s">
        <v>142</v>
      </c>
      <c r="E55" s="232">
        <v>30</v>
      </c>
      <c r="F55" s="232">
        <v>75</v>
      </c>
      <c r="G55" s="233">
        <f t="shared" si="12"/>
        <v>2250</v>
      </c>
      <c r="O55" s="227">
        <v>2</v>
      </c>
      <c r="AA55" s="202">
        <v>12</v>
      </c>
      <c r="AB55" s="202">
        <v>0</v>
      </c>
      <c r="AC55" s="202">
        <v>28</v>
      </c>
      <c r="AZ55" s="202">
        <v>4</v>
      </c>
      <c r="BA55" s="202">
        <f t="shared" si="13"/>
        <v>0</v>
      </c>
      <c r="BB55" s="202">
        <f t="shared" si="14"/>
        <v>0</v>
      </c>
      <c r="BC55" s="202">
        <f t="shared" si="15"/>
        <v>0</v>
      </c>
      <c r="BD55" s="202">
        <f t="shared" si="16"/>
        <v>2250</v>
      </c>
      <c r="BE55" s="202">
        <f t="shared" si="17"/>
        <v>0</v>
      </c>
      <c r="CZ55" s="202">
        <v>0</v>
      </c>
    </row>
    <row r="56" spans="1:104" x14ac:dyDescent="0.2">
      <c r="A56" s="228">
        <v>29</v>
      </c>
      <c r="B56" s="229" t="s">
        <v>178</v>
      </c>
      <c r="C56" s="230" t="s">
        <v>184</v>
      </c>
      <c r="D56" s="231" t="s">
        <v>126</v>
      </c>
      <c r="E56" s="232">
        <v>1</v>
      </c>
      <c r="F56" s="232">
        <v>7800</v>
      </c>
      <c r="G56" s="233">
        <f t="shared" si="12"/>
        <v>7800</v>
      </c>
      <c r="O56" s="227">
        <v>2</v>
      </c>
      <c r="AA56" s="202">
        <v>12</v>
      </c>
      <c r="AB56" s="202">
        <v>0</v>
      </c>
      <c r="AC56" s="202">
        <v>29</v>
      </c>
      <c r="AZ56" s="202">
        <v>4</v>
      </c>
      <c r="BA56" s="202">
        <f t="shared" si="13"/>
        <v>0</v>
      </c>
      <c r="BB56" s="202">
        <f t="shared" si="14"/>
        <v>0</v>
      </c>
      <c r="BC56" s="202">
        <f t="shared" si="15"/>
        <v>0</v>
      </c>
      <c r="BD56" s="202">
        <f t="shared" si="16"/>
        <v>7800</v>
      </c>
      <c r="BE56" s="202">
        <f t="shared" si="17"/>
        <v>0</v>
      </c>
      <c r="CZ56" s="202">
        <v>0</v>
      </c>
    </row>
    <row r="57" spans="1:104" x14ac:dyDescent="0.2">
      <c r="A57" s="228">
        <v>30</v>
      </c>
      <c r="B57" s="229" t="s">
        <v>178</v>
      </c>
      <c r="C57" s="230" t="s">
        <v>185</v>
      </c>
      <c r="D57" s="231" t="s">
        <v>142</v>
      </c>
      <c r="E57" s="232">
        <v>4</v>
      </c>
      <c r="F57" s="232">
        <v>120</v>
      </c>
      <c r="G57" s="233">
        <f t="shared" si="12"/>
        <v>480</v>
      </c>
      <c r="O57" s="227">
        <v>2</v>
      </c>
      <c r="AA57" s="202">
        <v>12</v>
      </c>
      <c r="AB57" s="202">
        <v>0</v>
      </c>
      <c r="AC57" s="202">
        <v>30</v>
      </c>
      <c r="AZ57" s="202">
        <v>4</v>
      </c>
      <c r="BA57" s="202">
        <f t="shared" si="13"/>
        <v>0</v>
      </c>
      <c r="BB57" s="202">
        <f t="shared" si="14"/>
        <v>0</v>
      </c>
      <c r="BC57" s="202">
        <f t="shared" si="15"/>
        <v>0</v>
      </c>
      <c r="BD57" s="202">
        <f t="shared" si="16"/>
        <v>480</v>
      </c>
      <c r="BE57" s="202">
        <f t="shared" si="17"/>
        <v>0</v>
      </c>
      <c r="CZ57" s="202">
        <v>0</v>
      </c>
    </row>
    <row r="58" spans="1:104" x14ac:dyDescent="0.2">
      <c r="A58" s="228">
        <v>31</v>
      </c>
      <c r="B58" s="229" t="s">
        <v>178</v>
      </c>
      <c r="C58" s="230" t="s">
        <v>186</v>
      </c>
      <c r="D58" s="231" t="s">
        <v>187</v>
      </c>
      <c r="E58" s="232">
        <v>3</v>
      </c>
      <c r="F58" s="232">
        <v>240</v>
      </c>
      <c r="G58" s="233">
        <f t="shared" si="12"/>
        <v>720</v>
      </c>
      <c r="O58" s="227">
        <v>2</v>
      </c>
      <c r="AA58" s="202">
        <v>12</v>
      </c>
      <c r="AB58" s="202">
        <v>0</v>
      </c>
      <c r="AC58" s="202">
        <v>31</v>
      </c>
      <c r="AZ58" s="202">
        <v>4</v>
      </c>
      <c r="BA58" s="202">
        <f t="shared" si="13"/>
        <v>0</v>
      </c>
      <c r="BB58" s="202">
        <f t="shared" si="14"/>
        <v>0</v>
      </c>
      <c r="BC58" s="202">
        <f t="shared" si="15"/>
        <v>0</v>
      </c>
      <c r="BD58" s="202">
        <f t="shared" si="16"/>
        <v>720</v>
      </c>
      <c r="BE58" s="202">
        <f t="shared" si="17"/>
        <v>0</v>
      </c>
      <c r="CZ58" s="202">
        <v>0</v>
      </c>
    </row>
    <row r="59" spans="1:104" x14ac:dyDescent="0.2">
      <c r="A59" s="228">
        <v>32</v>
      </c>
      <c r="B59" s="229" t="s">
        <v>178</v>
      </c>
      <c r="C59" s="230" t="s">
        <v>188</v>
      </c>
      <c r="D59" s="231" t="s">
        <v>142</v>
      </c>
      <c r="E59" s="232">
        <v>16</v>
      </c>
      <c r="F59" s="232">
        <v>110</v>
      </c>
      <c r="G59" s="233">
        <f t="shared" si="12"/>
        <v>1760</v>
      </c>
      <c r="O59" s="227">
        <v>2</v>
      </c>
      <c r="AA59" s="202">
        <v>12</v>
      </c>
      <c r="AB59" s="202">
        <v>0</v>
      </c>
      <c r="AC59" s="202">
        <v>32</v>
      </c>
      <c r="AZ59" s="202">
        <v>4</v>
      </c>
      <c r="BA59" s="202">
        <f t="shared" si="13"/>
        <v>0</v>
      </c>
      <c r="BB59" s="202">
        <f t="shared" si="14"/>
        <v>0</v>
      </c>
      <c r="BC59" s="202">
        <f t="shared" si="15"/>
        <v>0</v>
      </c>
      <c r="BD59" s="202">
        <f t="shared" si="16"/>
        <v>1760</v>
      </c>
      <c r="BE59" s="202">
        <f t="shared" si="17"/>
        <v>0</v>
      </c>
      <c r="CZ59" s="202">
        <v>0</v>
      </c>
    </row>
    <row r="60" spans="1:104" x14ac:dyDescent="0.2">
      <c r="A60" s="228">
        <v>33</v>
      </c>
      <c r="B60" s="229" t="s">
        <v>178</v>
      </c>
      <c r="C60" s="230" t="s">
        <v>189</v>
      </c>
      <c r="D60" s="231" t="s">
        <v>142</v>
      </c>
      <c r="E60" s="232">
        <v>16</v>
      </c>
      <c r="F60" s="232">
        <v>6500</v>
      </c>
      <c r="G60" s="233">
        <f t="shared" si="12"/>
        <v>104000</v>
      </c>
      <c r="O60" s="227">
        <v>2</v>
      </c>
      <c r="AA60" s="202">
        <v>12</v>
      </c>
      <c r="AB60" s="202">
        <v>0</v>
      </c>
      <c r="AC60" s="202">
        <v>33</v>
      </c>
      <c r="AZ60" s="202">
        <v>4</v>
      </c>
      <c r="BA60" s="202">
        <f t="shared" si="13"/>
        <v>0</v>
      </c>
      <c r="BB60" s="202">
        <f t="shared" si="14"/>
        <v>0</v>
      </c>
      <c r="BC60" s="202">
        <f t="shared" si="15"/>
        <v>0</v>
      </c>
      <c r="BD60" s="202">
        <f t="shared" si="16"/>
        <v>104000</v>
      </c>
      <c r="BE60" s="202">
        <f t="shared" si="17"/>
        <v>0</v>
      </c>
      <c r="CZ60" s="202">
        <v>0</v>
      </c>
    </row>
    <row r="61" spans="1:104" x14ac:dyDescent="0.2">
      <c r="A61" s="228">
        <v>34</v>
      </c>
      <c r="B61" s="229" t="s">
        <v>178</v>
      </c>
      <c r="C61" s="230" t="s">
        <v>190</v>
      </c>
      <c r="D61" s="231" t="s">
        <v>142</v>
      </c>
      <c r="E61" s="232">
        <v>24</v>
      </c>
      <c r="F61" s="232">
        <v>350</v>
      </c>
      <c r="G61" s="233">
        <f t="shared" si="12"/>
        <v>8400</v>
      </c>
      <c r="O61" s="227">
        <v>2</v>
      </c>
      <c r="AA61" s="202">
        <v>12</v>
      </c>
      <c r="AB61" s="202">
        <v>0</v>
      </c>
      <c r="AC61" s="202">
        <v>34</v>
      </c>
      <c r="AZ61" s="202">
        <v>4</v>
      </c>
      <c r="BA61" s="202">
        <f t="shared" si="13"/>
        <v>0</v>
      </c>
      <c r="BB61" s="202">
        <f t="shared" si="14"/>
        <v>0</v>
      </c>
      <c r="BC61" s="202">
        <f t="shared" si="15"/>
        <v>0</v>
      </c>
      <c r="BD61" s="202">
        <f t="shared" si="16"/>
        <v>8400</v>
      </c>
      <c r="BE61" s="202">
        <f t="shared" si="17"/>
        <v>0</v>
      </c>
      <c r="CZ61" s="202">
        <v>0</v>
      </c>
    </row>
    <row r="62" spans="1:104" x14ac:dyDescent="0.2">
      <c r="A62" s="228">
        <v>35</v>
      </c>
      <c r="B62" s="229" t="s">
        <v>178</v>
      </c>
      <c r="C62" s="230" t="s">
        <v>191</v>
      </c>
      <c r="D62" s="231" t="s">
        <v>126</v>
      </c>
      <c r="E62" s="232">
        <v>1</v>
      </c>
      <c r="F62" s="232">
        <v>16500</v>
      </c>
      <c r="G62" s="233">
        <f t="shared" si="12"/>
        <v>16500</v>
      </c>
      <c r="O62" s="227">
        <v>2</v>
      </c>
      <c r="AA62" s="202">
        <v>12</v>
      </c>
      <c r="AB62" s="202">
        <v>0</v>
      </c>
      <c r="AC62" s="202">
        <v>35</v>
      </c>
      <c r="AZ62" s="202">
        <v>4</v>
      </c>
      <c r="BA62" s="202">
        <f t="shared" si="13"/>
        <v>0</v>
      </c>
      <c r="BB62" s="202">
        <f t="shared" si="14"/>
        <v>0</v>
      </c>
      <c r="BC62" s="202">
        <f t="shared" si="15"/>
        <v>0</v>
      </c>
      <c r="BD62" s="202">
        <f t="shared" si="16"/>
        <v>16500</v>
      </c>
      <c r="BE62" s="202">
        <f t="shared" si="17"/>
        <v>0</v>
      </c>
      <c r="CZ62" s="202">
        <v>0</v>
      </c>
    </row>
    <row r="63" spans="1:104" x14ac:dyDescent="0.2">
      <c r="A63" s="234"/>
      <c r="B63" s="235" t="s">
        <v>121</v>
      </c>
      <c r="C63" s="236" t="str">
        <f>CONCATENATE(B50," ",C50)</f>
        <v>M22 Práce elektro</v>
      </c>
      <c r="D63" s="234"/>
      <c r="E63" s="237"/>
      <c r="F63" s="237"/>
      <c r="G63" s="238">
        <f>SUM(G50:G62)</f>
        <v>148669</v>
      </c>
      <c r="O63" s="227">
        <v>4</v>
      </c>
      <c r="BA63" s="239">
        <f>SUM(BA50:BA62)</f>
        <v>0</v>
      </c>
      <c r="BB63" s="239">
        <f>SUM(BB50:BB62)</f>
        <v>0</v>
      </c>
      <c r="BC63" s="239">
        <f>SUM(BC50:BC62)</f>
        <v>0</v>
      </c>
      <c r="BD63" s="239">
        <f>SUM(BD50:BD62)</f>
        <v>148669</v>
      </c>
      <c r="BE63" s="239">
        <f>SUM(BE50:BE62)</f>
        <v>0</v>
      </c>
    </row>
    <row r="64" spans="1:104" x14ac:dyDescent="0.2">
      <c r="A64" s="203"/>
      <c r="B64" s="203"/>
      <c r="C64" s="203"/>
      <c r="D64" s="203"/>
      <c r="E64" s="203"/>
      <c r="F64" s="203"/>
      <c r="G64" s="203"/>
    </row>
    <row r="65" spans="5:5" x14ac:dyDescent="0.2">
      <c r="E65" s="202"/>
    </row>
    <row r="66" spans="5:5" x14ac:dyDescent="0.2">
      <c r="E66" s="202"/>
    </row>
    <row r="67" spans="5:5" x14ac:dyDescent="0.2">
      <c r="E67" s="202"/>
    </row>
    <row r="68" spans="5:5" x14ac:dyDescent="0.2">
      <c r="E68" s="202"/>
    </row>
    <row r="69" spans="5:5" x14ac:dyDescent="0.2">
      <c r="E69" s="202"/>
    </row>
    <row r="70" spans="5:5" x14ac:dyDescent="0.2">
      <c r="E70" s="202"/>
    </row>
    <row r="71" spans="5:5" x14ac:dyDescent="0.2">
      <c r="E71" s="202"/>
    </row>
    <row r="72" spans="5:5" x14ac:dyDescent="0.2">
      <c r="E72" s="202"/>
    </row>
    <row r="73" spans="5:5" x14ac:dyDescent="0.2">
      <c r="E73" s="202"/>
    </row>
    <row r="74" spans="5:5" x14ac:dyDescent="0.2">
      <c r="E74" s="202"/>
    </row>
    <row r="75" spans="5:5" x14ac:dyDescent="0.2">
      <c r="E75" s="202"/>
    </row>
    <row r="76" spans="5:5" x14ac:dyDescent="0.2">
      <c r="E76" s="202"/>
    </row>
    <row r="77" spans="5:5" x14ac:dyDescent="0.2">
      <c r="E77" s="202"/>
    </row>
    <row r="78" spans="5:5" x14ac:dyDescent="0.2">
      <c r="E78" s="202"/>
    </row>
    <row r="79" spans="5:5" x14ac:dyDescent="0.2">
      <c r="E79" s="202"/>
    </row>
    <row r="80" spans="5:5" x14ac:dyDescent="0.2">
      <c r="E80" s="202"/>
    </row>
    <row r="81" spans="1:7" x14ac:dyDescent="0.2">
      <c r="E81" s="202"/>
    </row>
    <row r="82" spans="1:7" x14ac:dyDescent="0.2">
      <c r="E82" s="202"/>
    </row>
    <row r="83" spans="1:7" x14ac:dyDescent="0.2">
      <c r="E83" s="202"/>
    </row>
    <row r="84" spans="1:7" x14ac:dyDescent="0.2">
      <c r="E84" s="202"/>
    </row>
    <row r="85" spans="1:7" x14ac:dyDescent="0.2">
      <c r="E85" s="202"/>
    </row>
    <row r="86" spans="1:7" x14ac:dyDescent="0.2">
      <c r="E86" s="202"/>
    </row>
    <row r="87" spans="1:7" x14ac:dyDescent="0.2">
      <c r="A87" s="240"/>
      <c r="B87" s="240"/>
      <c r="C87" s="240"/>
      <c r="D87" s="240"/>
      <c r="E87" s="240"/>
      <c r="F87" s="240"/>
      <c r="G87" s="240"/>
    </row>
    <row r="88" spans="1:7" x14ac:dyDescent="0.2">
      <c r="A88" s="240"/>
      <c r="B88" s="240"/>
      <c r="C88" s="240"/>
      <c r="D88" s="240"/>
      <c r="E88" s="240"/>
      <c r="F88" s="240"/>
      <c r="G88" s="240"/>
    </row>
    <row r="89" spans="1:7" x14ac:dyDescent="0.2">
      <c r="A89" s="240"/>
      <c r="B89" s="240"/>
      <c r="C89" s="240"/>
      <c r="D89" s="240"/>
      <c r="E89" s="240"/>
      <c r="F89" s="240"/>
      <c r="G89" s="240"/>
    </row>
    <row r="90" spans="1:7" x14ac:dyDescent="0.2">
      <c r="A90" s="240"/>
      <c r="B90" s="240"/>
      <c r="C90" s="240"/>
      <c r="D90" s="240"/>
      <c r="E90" s="240"/>
      <c r="F90" s="240"/>
      <c r="G90" s="240"/>
    </row>
    <row r="91" spans="1:7" x14ac:dyDescent="0.2">
      <c r="E91" s="202"/>
    </row>
    <row r="92" spans="1:7" x14ac:dyDescent="0.2">
      <c r="E92" s="202"/>
    </row>
    <row r="93" spans="1:7" x14ac:dyDescent="0.2">
      <c r="E93" s="202"/>
    </row>
    <row r="94" spans="1:7" x14ac:dyDescent="0.2">
      <c r="E94" s="202"/>
    </row>
    <row r="95" spans="1:7" x14ac:dyDescent="0.2">
      <c r="E95" s="202"/>
    </row>
    <row r="96" spans="1:7" x14ac:dyDescent="0.2">
      <c r="E96" s="202"/>
    </row>
    <row r="97" spans="5:5" x14ac:dyDescent="0.2">
      <c r="E97" s="202"/>
    </row>
    <row r="98" spans="5:5" x14ac:dyDescent="0.2">
      <c r="E98" s="202"/>
    </row>
    <row r="99" spans="5:5" x14ac:dyDescent="0.2">
      <c r="E99" s="202"/>
    </row>
    <row r="100" spans="5:5" x14ac:dyDescent="0.2">
      <c r="E100" s="202"/>
    </row>
    <row r="101" spans="5:5" x14ac:dyDescent="0.2">
      <c r="E101" s="202"/>
    </row>
    <row r="102" spans="5:5" x14ac:dyDescent="0.2">
      <c r="E102" s="202"/>
    </row>
    <row r="103" spans="5:5" x14ac:dyDescent="0.2">
      <c r="E103" s="202"/>
    </row>
    <row r="104" spans="5:5" x14ac:dyDescent="0.2">
      <c r="E104" s="202"/>
    </row>
    <row r="105" spans="5:5" x14ac:dyDescent="0.2">
      <c r="E105" s="202"/>
    </row>
    <row r="106" spans="5:5" x14ac:dyDescent="0.2">
      <c r="E106" s="202"/>
    </row>
    <row r="107" spans="5:5" x14ac:dyDescent="0.2">
      <c r="E107" s="202"/>
    </row>
    <row r="108" spans="5:5" x14ac:dyDescent="0.2">
      <c r="E108" s="202"/>
    </row>
    <row r="109" spans="5:5" x14ac:dyDescent="0.2">
      <c r="E109" s="202"/>
    </row>
    <row r="110" spans="5:5" x14ac:dyDescent="0.2">
      <c r="E110" s="202"/>
    </row>
    <row r="111" spans="5:5" x14ac:dyDescent="0.2">
      <c r="E111" s="202"/>
    </row>
    <row r="112" spans="5:5" x14ac:dyDescent="0.2">
      <c r="E112" s="202"/>
    </row>
    <row r="113" spans="1:7" x14ac:dyDescent="0.2">
      <c r="E113" s="202"/>
    </row>
    <row r="114" spans="1:7" x14ac:dyDescent="0.2">
      <c r="E114" s="202"/>
    </row>
    <row r="115" spans="1:7" x14ac:dyDescent="0.2">
      <c r="E115" s="202"/>
    </row>
    <row r="116" spans="1:7" x14ac:dyDescent="0.2">
      <c r="E116" s="202"/>
    </row>
    <row r="117" spans="1:7" x14ac:dyDescent="0.2">
      <c r="E117" s="202"/>
    </row>
    <row r="118" spans="1:7" x14ac:dyDescent="0.2">
      <c r="E118" s="202"/>
    </row>
    <row r="119" spans="1:7" x14ac:dyDescent="0.2">
      <c r="E119" s="202"/>
    </row>
    <row r="120" spans="1:7" x14ac:dyDescent="0.2">
      <c r="E120" s="202"/>
    </row>
    <row r="121" spans="1:7" x14ac:dyDescent="0.2">
      <c r="E121" s="202"/>
    </row>
    <row r="122" spans="1:7" x14ac:dyDescent="0.2">
      <c r="A122" s="241"/>
      <c r="B122" s="241"/>
    </row>
    <row r="123" spans="1:7" x14ac:dyDescent="0.2">
      <c r="A123" s="240"/>
      <c r="B123" s="240"/>
      <c r="C123" s="243"/>
      <c r="D123" s="243"/>
      <c r="E123" s="244"/>
      <c r="F123" s="243"/>
      <c r="G123" s="245"/>
    </row>
    <row r="124" spans="1:7" x14ac:dyDescent="0.2">
      <c r="A124" s="246"/>
      <c r="B124" s="246"/>
      <c r="C124" s="240"/>
      <c r="D124" s="240"/>
      <c r="E124" s="247"/>
      <c r="F124" s="240"/>
      <c r="G124" s="240"/>
    </row>
    <row r="125" spans="1:7" x14ac:dyDescent="0.2">
      <c r="A125" s="240"/>
      <c r="B125" s="240"/>
      <c r="C125" s="240"/>
      <c r="D125" s="240"/>
      <c r="E125" s="247"/>
      <c r="F125" s="240"/>
      <c r="G125" s="240"/>
    </row>
    <row r="126" spans="1:7" x14ac:dyDescent="0.2">
      <c r="A126" s="240"/>
      <c r="B126" s="240"/>
      <c r="C126" s="240"/>
      <c r="D126" s="240"/>
      <c r="E126" s="247"/>
      <c r="F126" s="240"/>
      <c r="G126" s="240"/>
    </row>
    <row r="127" spans="1:7" x14ac:dyDescent="0.2">
      <c r="A127" s="240"/>
      <c r="B127" s="240"/>
      <c r="C127" s="240"/>
      <c r="D127" s="240"/>
      <c r="E127" s="247"/>
      <c r="F127" s="240"/>
      <c r="G127" s="240"/>
    </row>
    <row r="128" spans="1:7" x14ac:dyDescent="0.2">
      <c r="A128" s="240"/>
      <c r="B128" s="240"/>
      <c r="C128" s="240"/>
      <c r="D128" s="240"/>
      <c r="E128" s="247"/>
      <c r="F128" s="240"/>
      <c r="G128" s="240"/>
    </row>
    <row r="129" spans="1:7" x14ac:dyDescent="0.2">
      <c r="A129" s="240"/>
      <c r="B129" s="240"/>
      <c r="C129" s="240"/>
      <c r="D129" s="240"/>
      <c r="E129" s="247"/>
      <c r="F129" s="240"/>
      <c r="G129" s="240"/>
    </row>
    <row r="130" spans="1:7" x14ac:dyDescent="0.2">
      <c r="A130" s="240"/>
      <c r="B130" s="240"/>
      <c r="C130" s="240"/>
      <c r="D130" s="240"/>
      <c r="E130" s="247"/>
      <c r="F130" s="240"/>
      <c r="G130" s="240"/>
    </row>
    <row r="131" spans="1:7" x14ac:dyDescent="0.2">
      <c r="A131" s="240"/>
      <c r="B131" s="240"/>
      <c r="C131" s="240"/>
      <c r="D131" s="240"/>
      <c r="E131" s="247"/>
      <c r="F131" s="240"/>
      <c r="G131" s="240"/>
    </row>
    <row r="132" spans="1:7" x14ac:dyDescent="0.2">
      <c r="A132" s="240"/>
      <c r="B132" s="240"/>
      <c r="C132" s="240"/>
      <c r="D132" s="240"/>
      <c r="E132" s="247"/>
      <c r="F132" s="240"/>
      <c r="G132" s="240"/>
    </row>
    <row r="133" spans="1:7" x14ac:dyDescent="0.2">
      <c r="A133" s="240"/>
      <c r="B133" s="240"/>
      <c r="C133" s="240"/>
      <c r="D133" s="240"/>
      <c r="E133" s="247"/>
      <c r="F133" s="240"/>
      <c r="G133" s="240"/>
    </row>
    <row r="134" spans="1:7" x14ac:dyDescent="0.2">
      <c r="A134" s="240"/>
      <c r="B134" s="240"/>
      <c r="C134" s="240"/>
      <c r="D134" s="240"/>
      <c r="E134" s="247"/>
      <c r="F134" s="240"/>
      <c r="G134" s="240"/>
    </row>
    <row r="135" spans="1:7" x14ac:dyDescent="0.2">
      <c r="A135" s="240"/>
      <c r="B135" s="240"/>
      <c r="C135" s="240"/>
      <c r="D135" s="240"/>
      <c r="E135" s="247"/>
      <c r="F135" s="240"/>
      <c r="G135" s="240"/>
    </row>
    <row r="136" spans="1:7" x14ac:dyDescent="0.2">
      <c r="A136" s="240"/>
      <c r="B136" s="240"/>
      <c r="C136" s="240"/>
      <c r="D136" s="240"/>
      <c r="E136" s="247"/>
      <c r="F136" s="240"/>
      <c r="G136" s="240"/>
    </row>
  </sheetData>
  <mergeCells count="4">
    <mergeCell ref="A1:G1"/>
    <mergeCell ref="A3:B3"/>
    <mergeCell ref="A4:B4"/>
    <mergeCell ref="C4:G4"/>
  </mergeCells>
  <phoneticPr fontId="14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activeCell="H14" sqref="H14"/>
    </sheetView>
  </sheetViews>
  <sheetFormatPr defaultRowHeight="15.75" customHeight="1" x14ac:dyDescent="0.2"/>
  <cols>
    <col min="1" max="1" width="13.28515625" style="4" customWidth="1"/>
    <col min="2" max="2" width="32.140625" style="4" customWidth="1"/>
    <col min="3" max="3" width="13.85546875" style="4" customWidth="1"/>
    <col min="4" max="4" width="5.28515625" style="271" customWidth="1"/>
    <col min="5" max="5" width="9.28515625" style="272" customWidth="1"/>
    <col min="6" max="6" width="11" style="272" customWidth="1"/>
    <col min="7" max="7" width="9.140625" style="4"/>
    <col min="8" max="8" width="8.42578125" style="4" customWidth="1"/>
    <col min="9" max="10" width="9.140625" style="4"/>
    <col min="11" max="11" width="8.7109375" style="4" customWidth="1"/>
    <col min="12" max="16384" width="9.140625" style="4"/>
  </cols>
  <sheetData>
    <row r="1" spans="1:7" ht="18" customHeight="1" x14ac:dyDescent="0.25">
      <c r="A1" s="1" t="s">
        <v>0</v>
      </c>
      <c r="B1" s="28">
        <v>16024</v>
      </c>
      <c r="C1" s="3"/>
      <c r="D1" s="270"/>
      <c r="E1" s="273"/>
    </row>
    <row r="2" spans="1:7" ht="18" customHeight="1" x14ac:dyDescent="0.25">
      <c r="A2" s="1"/>
      <c r="B2" s="2"/>
      <c r="C2" s="3"/>
      <c r="D2" s="270"/>
      <c r="E2" s="273"/>
      <c r="F2" s="66"/>
    </row>
    <row r="3" spans="1:7" s="5" customFormat="1" ht="33.6" customHeight="1" x14ac:dyDescent="0.25">
      <c r="A3" s="347" t="s">
        <v>238</v>
      </c>
      <c r="B3" s="353"/>
      <c r="C3" s="349"/>
      <c r="D3" s="349"/>
      <c r="E3" s="349"/>
      <c r="F3" s="378"/>
    </row>
    <row r="4" spans="1:7" s="5" customFormat="1" ht="18" customHeight="1" x14ac:dyDescent="0.2">
      <c r="A4" s="261" t="s">
        <v>1</v>
      </c>
      <c r="B4" s="262">
        <v>42432</v>
      </c>
      <c r="C4" s="252"/>
      <c r="D4" s="275"/>
      <c r="E4" s="278"/>
      <c r="F4" s="254"/>
    </row>
    <row r="5" spans="1:7" ht="18" customHeight="1" x14ac:dyDescent="0.2">
      <c r="A5" s="263" t="s">
        <v>199</v>
      </c>
      <c r="B5" s="267" t="s">
        <v>10</v>
      </c>
      <c r="C5" s="255"/>
      <c r="D5" s="276"/>
      <c r="E5" s="279"/>
      <c r="F5" s="257"/>
    </row>
    <row r="6" spans="1:7" ht="18" customHeight="1" x14ac:dyDescent="0.2">
      <c r="A6" s="264" t="s">
        <v>39</v>
      </c>
      <c r="B6" s="265" t="s">
        <v>236</v>
      </c>
      <c r="C6" s="258"/>
      <c r="D6" s="277"/>
      <c r="E6" s="280"/>
      <c r="F6" s="260"/>
      <c r="G6" s="27"/>
    </row>
    <row r="7" spans="1:7" ht="18" customHeight="1" x14ac:dyDescent="0.2">
      <c r="A7" s="281"/>
      <c r="B7" s="38"/>
      <c r="C7" s="38"/>
      <c r="D7" s="282"/>
      <c r="E7" s="283"/>
      <c r="F7" s="66"/>
      <c r="G7" s="27"/>
    </row>
    <row r="8" spans="1:7" s="5" customFormat="1" ht="18" customHeight="1" x14ac:dyDescent="0.25">
      <c r="A8" s="6" t="s">
        <v>2</v>
      </c>
      <c r="B8" s="7" t="s">
        <v>15</v>
      </c>
      <c r="C8" s="39"/>
      <c r="D8" s="284"/>
      <c r="E8" s="285"/>
      <c r="F8" s="286"/>
    </row>
    <row r="9" spans="1:7" s="5" customFormat="1" ht="18" customHeight="1" x14ac:dyDescent="0.2">
      <c r="A9" s="266" t="s">
        <v>3</v>
      </c>
      <c r="B9" s="22" t="s">
        <v>16</v>
      </c>
      <c r="C9" s="23"/>
      <c r="D9" s="275"/>
      <c r="E9" s="287"/>
      <c r="F9" s="288"/>
    </row>
    <row r="10" spans="1:7" ht="18" customHeight="1" x14ac:dyDescent="0.2">
      <c r="A10" s="21" t="s">
        <v>4</v>
      </c>
      <c r="B10" s="341" t="s">
        <v>235</v>
      </c>
      <c r="C10" s="379"/>
      <c r="D10" s="379"/>
      <c r="E10" s="379"/>
      <c r="F10" s="380"/>
    </row>
    <row r="11" spans="1:7" ht="18" customHeight="1" x14ac:dyDescent="0.2">
      <c r="A11" s="27"/>
      <c r="E11" s="66"/>
      <c r="F11" s="66"/>
      <c r="G11" s="27"/>
    </row>
    <row r="12" spans="1:7" s="11" customFormat="1" ht="17.100000000000001" customHeight="1" x14ac:dyDescent="0.2">
      <c r="A12" s="314" t="s">
        <v>237</v>
      </c>
      <c r="B12" s="315"/>
      <c r="C12" s="315"/>
      <c r="D12" s="316"/>
      <c r="E12" s="317"/>
      <c r="F12" s="318"/>
    </row>
    <row r="13" spans="1:7" s="10" customFormat="1" ht="17.100000000000001" customHeight="1" x14ac:dyDescent="0.2">
      <c r="A13" s="30"/>
      <c r="B13" s="351" t="s">
        <v>232</v>
      </c>
      <c r="C13" s="30"/>
      <c r="D13" s="30"/>
      <c r="E13" s="31" t="s">
        <v>5</v>
      </c>
      <c r="F13" s="32" t="s">
        <v>6</v>
      </c>
    </row>
    <row r="14" spans="1:7" s="10" customFormat="1" ht="17.100000000000001" customHeight="1" x14ac:dyDescent="0.2">
      <c r="A14" s="33" t="s">
        <v>12</v>
      </c>
      <c r="B14" s="352"/>
      <c r="C14" s="33"/>
      <c r="D14" s="33" t="s">
        <v>142</v>
      </c>
      <c r="E14" s="274" t="s">
        <v>7</v>
      </c>
      <c r="F14" s="35" t="s">
        <v>7</v>
      </c>
    </row>
    <row r="15" spans="1:7" customFormat="1" ht="25.5" x14ac:dyDescent="0.2">
      <c r="A15" s="289">
        <v>1</v>
      </c>
      <c r="B15" s="290" t="s">
        <v>201</v>
      </c>
      <c r="C15" s="291" t="s">
        <v>202</v>
      </c>
      <c r="D15" s="292">
        <v>2</v>
      </c>
      <c r="E15" s="293">
        <v>43120</v>
      </c>
      <c r="F15" s="294">
        <f>PRODUCT(D15,E15)</f>
        <v>86240</v>
      </c>
    </row>
    <row r="16" spans="1:7" customFormat="1" ht="25.5" x14ac:dyDescent="0.2">
      <c r="A16" s="295">
        <v>11</v>
      </c>
      <c r="B16" s="296" t="s">
        <v>233</v>
      </c>
      <c r="C16" s="297" t="s">
        <v>203</v>
      </c>
      <c r="D16" s="298">
        <v>0</v>
      </c>
      <c r="E16" s="299">
        <v>504</v>
      </c>
      <c r="F16" s="300">
        <f t="shared" ref="F16:F41" si="0">PRODUCT(D16,E16)</f>
        <v>0</v>
      </c>
    </row>
    <row r="17" spans="1:6" customFormat="1" ht="12.75" x14ac:dyDescent="0.2">
      <c r="A17" s="295">
        <v>12</v>
      </c>
      <c r="B17" s="301"/>
      <c r="C17" s="297" t="s">
        <v>204</v>
      </c>
      <c r="D17" s="298">
        <v>40</v>
      </c>
      <c r="E17" s="299">
        <v>548.79999999999995</v>
      </c>
      <c r="F17" s="300">
        <f t="shared" si="0"/>
        <v>21952</v>
      </c>
    </row>
    <row r="18" spans="1:6" customFormat="1" ht="12.75" x14ac:dyDescent="0.2">
      <c r="A18" s="295">
        <v>13</v>
      </c>
      <c r="B18" s="301"/>
      <c r="C18" s="302" t="s">
        <v>205</v>
      </c>
      <c r="D18" s="298">
        <v>0</v>
      </c>
      <c r="E18" s="299">
        <v>616</v>
      </c>
      <c r="F18" s="300">
        <f t="shared" si="0"/>
        <v>0</v>
      </c>
    </row>
    <row r="19" spans="1:6" customFormat="1" ht="12.75" x14ac:dyDescent="0.2">
      <c r="A19" s="295">
        <v>14</v>
      </c>
      <c r="B19" s="301"/>
      <c r="C19" s="302" t="s">
        <v>206</v>
      </c>
      <c r="D19" s="298">
        <v>0</v>
      </c>
      <c r="E19" s="299">
        <v>660.8</v>
      </c>
      <c r="F19" s="300">
        <f t="shared" si="0"/>
        <v>0</v>
      </c>
    </row>
    <row r="20" spans="1:6" customFormat="1" ht="12.75" x14ac:dyDescent="0.2">
      <c r="A20" s="295">
        <v>15</v>
      </c>
      <c r="B20" s="296" t="s">
        <v>207</v>
      </c>
      <c r="C20" s="302" t="s">
        <v>208</v>
      </c>
      <c r="D20" s="298">
        <v>0</v>
      </c>
      <c r="E20" s="299">
        <v>504</v>
      </c>
      <c r="F20" s="300">
        <f t="shared" si="0"/>
        <v>0</v>
      </c>
    </row>
    <row r="21" spans="1:6" customFormat="1" ht="12.75" x14ac:dyDescent="0.2">
      <c r="A21" s="295">
        <v>16</v>
      </c>
      <c r="B21" s="301"/>
      <c r="C21" s="297" t="s">
        <v>209</v>
      </c>
      <c r="D21" s="298">
        <v>2</v>
      </c>
      <c r="E21" s="299">
        <v>952</v>
      </c>
      <c r="F21" s="300">
        <f t="shared" si="0"/>
        <v>1904</v>
      </c>
    </row>
    <row r="22" spans="1:6" customFormat="1" ht="12.75" x14ac:dyDescent="0.2">
      <c r="A22" s="295">
        <v>17</v>
      </c>
      <c r="B22" s="296" t="s">
        <v>210</v>
      </c>
      <c r="C22" s="297"/>
      <c r="D22" s="298"/>
      <c r="E22" s="299">
        <v>0</v>
      </c>
      <c r="F22" s="300">
        <f t="shared" si="0"/>
        <v>0</v>
      </c>
    </row>
    <row r="23" spans="1:6" customFormat="1" ht="12.75" x14ac:dyDescent="0.2">
      <c r="A23" s="295">
        <v>18</v>
      </c>
      <c r="B23" s="301" t="s">
        <v>211</v>
      </c>
      <c r="C23" s="297"/>
      <c r="D23" s="298">
        <v>0</v>
      </c>
      <c r="E23" s="299">
        <v>1680</v>
      </c>
      <c r="F23" s="300">
        <f t="shared" si="0"/>
        <v>0</v>
      </c>
    </row>
    <row r="24" spans="1:6" customFormat="1" ht="12.75" x14ac:dyDescent="0.2">
      <c r="A24" s="295">
        <v>19</v>
      </c>
      <c r="B24" s="296" t="s">
        <v>212</v>
      </c>
      <c r="C24" s="297" t="s">
        <v>213</v>
      </c>
      <c r="D24" s="298">
        <v>2</v>
      </c>
      <c r="E24" s="299">
        <v>2968</v>
      </c>
      <c r="F24" s="300">
        <f t="shared" si="0"/>
        <v>5936</v>
      </c>
    </row>
    <row r="25" spans="1:6" customFormat="1" ht="12.75" x14ac:dyDescent="0.2">
      <c r="A25" s="295">
        <v>20</v>
      </c>
      <c r="B25" s="301"/>
      <c r="C25" s="297" t="s">
        <v>214</v>
      </c>
      <c r="D25" s="298"/>
      <c r="E25" s="299">
        <v>0</v>
      </c>
      <c r="F25" s="300">
        <f t="shared" si="0"/>
        <v>0</v>
      </c>
    </row>
    <row r="26" spans="1:6" customFormat="1" ht="12.75" x14ac:dyDescent="0.2">
      <c r="A26" s="295">
        <v>21</v>
      </c>
      <c r="B26" s="296" t="s">
        <v>215</v>
      </c>
      <c r="C26" s="297"/>
      <c r="D26" s="298"/>
      <c r="E26" s="299">
        <v>0</v>
      </c>
      <c r="F26" s="300">
        <f t="shared" si="0"/>
        <v>0</v>
      </c>
    </row>
    <row r="27" spans="1:6" customFormat="1" ht="12.75" x14ac:dyDescent="0.2">
      <c r="A27" s="295">
        <v>22</v>
      </c>
      <c r="B27" s="296" t="s">
        <v>216</v>
      </c>
      <c r="C27" s="297"/>
      <c r="D27" s="298">
        <v>0</v>
      </c>
      <c r="E27" s="299">
        <v>0</v>
      </c>
      <c r="F27" s="300">
        <f t="shared" si="0"/>
        <v>0</v>
      </c>
    </row>
    <row r="28" spans="1:6" customFormat="1" ht="12.75" x14ac:dyDescent="0.2">
      <c r="A28" s="295">
        <v>23</v>
      </c>
      <c r="B28" s="301"/>
      <c r="C28" s="297" t="s">
        <v>217</v>
      </c>
      <c r="D28" s="298">
        <v>2</v>
      </c>
      <c r="E28" s="299">
        <v>8400</v>
      </c>
      <c r="F28" s="300">
        <f t="shared" si="0"/>
        <v>16800</v>
      </c>
    </row>
    <row r="29" spans="1:6" customFormat="1" ht="12.75" x14ac:dyDescent="0.2">
      <c r="A29" s="295">
        <v>24</v>
      </c>
      <c r="B29" s="301"/>
      <c r="C29" s="297" t="s">
        <v>218</v>
      </c>
      <c r="D29" s="298">
        <v>0</v>
      </c>
      <c r="E29" s="299">
        <v>10640</v>
      </c>
      <c r="F29" s="300">
        <f t="shared" si="0"/>
        <v>0</v>
      </c>
    </row>
    <row r="30" spans="1:6" customFormat="1" ht="12.75" x14ac:dyDescent="0.2">
      <c r="A30" s="295">
        <v>25</v>
      </c>
      <c r="B30" s="296" t="s">
        <v>219</v>
      </c>
      <c r="C30" s="297"/>
      <c r="D30" s="298"/>
      <c r="E30" s="299">
        <v>0</v>
      </c>
      <c r="F30" s="300">
        <f t="shared" si="0"/>
        <v>0</v>
      </c>
    </row>
    <row r="31" spans="1:6" customFormat="1" ht="12.75" x14ac:dyDescent="0.2">
      <c r="A31" s="295">
        <v>27</v>
      </c>
      <c r="B31" s="301"/>
      <c r="C31" s="297" t="s">
        <v>220</v>
      </c>
      <c r="D31" s="298">
        <v>1</v>
      </c>
      <c r="E31" s="299">
        <v>3920</v>
      </c>
      <c r="F31" s="300">
        <f t="shared" si="0"/>
        <v>3920</v>
      </c>
    </row>
    <row r="32" spans="1:6" customFormat="1" ht="12.75" x14ac:dyDescent="0.2">
      <c r="A32" s="295">
        <v>28</v>
      </c>
      <c r="B32" s="296" t="s">
        <v>221</v>
      </c>
      <c r="C32" s="297"/>
      <c r="D32" s="298"/>
      <c r="E32" s="299">
        <v>0</v>
      </c>
      <c r="F32" s="300">
        <f t="shared" si="0"/>
        <v>0</v>
      </c>
    </row>
    <row r="33" spans="1:6" customFormat="1" ht="25.5" x14ac:dyDescent="0.2">
      <c r="A33" s="295">
        <v>29</v>
      </c>
      <c r="B33" s="296" t="s">
        <v>222</v>
      </c>
      <c r="C33" s="297"/>
      <c r="D33" s="298">
        <v>0</v>
      </c>
      <c r="E33" s="299">
        <v>952</v>
      </c>
      <c r="F33" s="300">
        <f t="shared" si="0"/>
        <v>0</v>
      </c>
    </row>
    <row r="34" spans="1:6" customFormat="1" ht="12.75" x14ac:dyDescent="0.2">
      <c r="A34" s="295">
        <v>30</v>
      </c>
      <c r="B34" s="296" t="s">
        <v>223</v>
      </c>
      <c r="C34" s="297" t="s">
        <v>224</v>
      </c>
      <c r="D34" s="298"/>
      <c r="E34" s="299">
        <v>0</v>
      </c>
      <c r="F34" s="300">
        <f t="shared" si="0"/>
        <v>0</v>
      </c>
    </row>
    <row r="35" spans="1:6" customFormat="1" ht="12.75" x14ac:dyDescent="0.2">
      <c r="A35" s="295">
        <v>31</v>
      </c>
      <c r="B35" s="301"/>
      <c r="C35" s="297" t="s">
        <v>225</v>
      </c>
      <c r="D35" s="298"/>
      <c r="E35" s="299">
        <v>0</v>
      </c>
      <c r="F35" s="300">
        <f t="shared" si="0"/>
        <v>0</v>
      </c>
    </row>
    <row r="36" spans="1:6" customFormat="1" ht="12.75" x14ac:dyDescent="0.2">
      <c r="A36" s="295">
        <v>32</v>
      </c>
      <c r="B36" s="296" t="s">
        <v>226</v>
      </c>
      <c r="C36" s="297"/>
      <c r="D36" s="298"/>
      <c r="E36" s="299">
        <v>0</v>
      </c>
      <c r="F36" s="300">
        <f t="shared" si="0"/>
        <v>0</v>
      </c>
    </row>
    <row r="37" spans="1:6" customFormat="1" ht="12.75" x14ac:dyDescent="0.2">
      <c r="A37" s="295">
        <v>33</v>
      </c>
      <c r="B37" s="301"/>
      <c r="C37" s="297" t="s">
        <v>227</v>
      </c>
      <c r="D37" s="298">
        <v>0</v>
      </c>
      <c r="E37" s="299">
        <v>560</v>
      </c>
      <c r="F37" s="300">
        <f t="shared" si="0"/>
        <v>0</v>
      </c>
    </row>
    <row r="38" spans="1:6" customFormat="1" ht="12.75" x14ac:dyDescent="0.2">
      <c r="A38" s="295">
        <v>35</v>
      </c>
      <c r="B38" s="296" t="s">
        <v>228</v>
      </c>
      <c r="C38" s="297"/>
      <c r="D38" s="298">
        <v>1</v>
      </c>
      <c r="E38" s="299">
        <v>560</v>
      </c>
      <c r="F38" s="300">
        <f t="shared" si="0"/>
        <v>560</v>
      </c>
    </row>
    <row r="39" spans="1:6" customFormat="1" ht="25.5" x14ac:dyDescent="0.2">
      <c r="A39" s="295"/>
      <c r="B39" s="296" t="s">
        <v>229</v>
      </c>
      <c r="C39" s="297"/>
      <c r="D39" s="298"/>
      <c r="E39" s="299">
        <v>0</v>
      </c>
      <c r="F39" s="300">
        <f t="shared" si="0"/>
        <v>0</v>
      </c>
    </row>
    <row r="40" spans="1:6" customFormat="1" ht="12.75" x14ac:dyDescent="0.2">
      <c r="A40" s="295">
        <v>37</v>
      </c>
      <c r="B40" s="301" t="s">
        <v>230</v>
      </c>
      <c r="C40" s="297"/>
      <c r="D40" s="298">
        <v>0</v>
      </c>
      <c r="E40" s="299">
        <v>0</v>
      </c>
      <c r="F40" s="300">
        <f t="shared" si="0"/>
        <v>0</v>
      </c>
    </row>
    <row r="41" spans="1:6" customFormat="1" ht="12.75" x14ac:dyDescent="0.2">
      <c r="A41" s="303">
        <v>38</v>
      </c>
      <c r="B41" s="304" t="s">
        <v>231</v>
      </c>
      <c r="C41" s="305"/>
      <c r="D41" s="306">
        <v>0</v>
      </c>
      <c r="E41" s="307">
        <v>504</v>
      </c>
      <c r="F41" s="308">
        <f t="shared" si="0"/>
        <v>0</v>
      </c>
    </row>
    <row r="42" spans="1:6" customFormat="1" ht="17.100000000000001" customHeight="1" x14ac:dyDescent="0.2">
      <c r="A42" s="309"/>
      <c r="B42" s="310" t="s">
        <v>234</v>
      </c>
      <c r="C42" s="311"/>
      <c r="D42" s="312"/>
      <c r="E42" s="77"/>
      <c r="F42" s="313">
        <f>SUM(F14:F41)</f>
        <v>137312</v>
      </c>
    </row>
  </sheetData>
  <mergeCells count="3">
    <mergeCell ref="B13:B14"/>
    <mergeCell ref="A3:F3"/>
    <mergeCell ref="B10:F10"/>
  </mergeCells>
  <phoneticPr fontId="2" type="noConversion"/>
  <pageMargins left="0.78740157480314965" right="0.78740157480314965" top="1.3779527559055118" bottom="0.98425196850393704" header="0.51181102362204722" footer="0.51181102362204722"/>
  <pageSetup paperSize="9" orientation="portrait" horizontalDpi="300" verticalDpi="300" r:id="rId1"/>
  <headerFooter alignWithMargins="0">
    <oddHeader>&amp;L&amp;8VINT s.r.o., Benešovo nám. 14, 41501 Teplice
Provozovna: Olšinky 577, 40322 Ústí nad Labem
tel: 475530099, 
IČ: 25044656, DIČ: CZ25044656
e-mail: vint@vint.cz, www.vint.cz&amp;R&amp;G</oddHeader>
    <oddFooter>&amp;C&amp;"Times New Roman,Obyčejné"&amp;8&amp;P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35</vt:i4>
      </vt:variant>
    </vt:vector>
  </HeadingPairs>
  <TitlesOfParts>
    <vt:vector size="41" baseType="lpstr">
      <vt:lpstr>Sumář</vt:lpstr>
      <vt:lpstr>Mobiliář, doplňky</vt:lpstr>
      <vt:lpstr>Krycí list stavba</vt:lpstr>
      <vt:lpstr>Rekapitulace stavba</vt:lpstr>
      <vt:lpstr>Položky stavba</vt:lpstr>
      <vt:lpstr>Klimatizace</vt:lpstr>
      <vt:lpstr>cisloobjektu</vt:lpstr>
      <vt:lpstr>cislostavby</vt:lpstr>
      <vt:lpstr>Datum</vt:lpstr>
      <vt:lpstr>Dil</vt:lpstr>
      <vt:lpstr>'Rekapitulace stavba'!Dodavka</vt:lpstr>
      <vt:lpstr>'Rekapitulace stavba'!HSV</vt:lpstr>
      <vt:lpstr>'Rekapitulace stavba'!HZS</vt:lpstr>
      <vt:lpstr>JKSO</vt:lpstr>
      <vt:lpstr>MJ</vt:lpstr>
      <vt:lpstr>'Rekapitulace stavba'!Mont</vt:lpstr>
      <vt:lpstr>NazevDilu</vt:lpstr>
      <vt:lpstr>nazevobjektu</vt:lpstr>
      <vt:lpstr>nazevstavby</vt:lpstr>
      <vt:lpstr>'Položky stavba'!Názvy_tisku</vt:lpstr>
      <vt:lpstr>'Rekapitulace stavba'!Názvy_tisku</vt:lpstr>
      <vt:lpstr>Objednatel</vt:lpstr>
      <vt:lpstr>'Krycí list stavba'!Oblast_tisku</vt:lpstr>
      <vt:lpstr>'Položky stavba'!Oblast_tisku</vt:lpstr>
      <vt:lpstr>'Rekapitulace stavba'!Oblast_tisku</vt:lpstr>
      <vt:lpstr>PocetMJ</vt:lpstr>
      <vt:lpstr>Poznamka</vt:lpstr>
      <vt:lpstr>Projektant</vt:lpstr>
      <vt:lpstr>'Rekapitulace stavba'!PSV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'Rekapitulace stavba'!VRN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</dc:creator>
  <cp:lastModifiedBy>PosledniV</cp:lastModifiedBy>
  <cp:lastPrinted>2016-03-04T16:16:59Z</cp:lastPrinted>
  <dcterms:created xsi:type="dcterms:W3CDTF">2013-04-12T09:12:34Z</dcterms:created>
  <dcterms:modified xsi:type="dcterms:W3CDTF">2016-08-28T16:26:11Z</dcterms:modified>
</cp:coreProperties>
</file>